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.mattos\Desktop\LE 2025-01 - C. Combustível\01. FASE INTERNA\INSUMOS\"/>
    </mc:Choice>
  </mc:AlternateContent>
  <xr:revisionPtr revIDLastSave="0" documentId="13_ncr:1_{1817066D-13E5-4E7C-9E00-AA4435581CD9}" xr6:coauthVersionLast="47" xr6:coauthVersionMax="47" xr10:uidLastSave="{00000000-0000-0000-0000-000000000000}"/>
  <bookViews>
    <workbookView xWindow="-108" yWindow="-108" windowWidth="23256" windowHeight="12456" firstSheet="1" activeTab="1" xr2:uid="{84F4664F-B991-4B3E-913E-6224E24BA4AB}"/>
  </bookViews>
  <sheets>
    <sheet name="Vr Referência s desconto" sheetId="6" state="hidden" r:id="rId1"/>
    <sheet name="Anexo I -F Planilha  Proposta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7" l="1"/>
  <c r="D54" i="7"/>
  <c r="E54" i="7" s="1"/>
  <c r="I53" i="7"/>
  <c r="G53" i="7"/>
  <c r="L53" i="7" s="1"/>
  <c r="F53" i="7"/>
  <c r="K53" i="7" s="1"/>
  <c r="E53" i="7"/>
  <c r="J53" i="7" s="1"/>
  <c r="I52" i="7"/>
  <c r="G52" i="7"/>
  <c r="L52" i="7" s="1"/>
  <c r="F52" i="7"/>
  <c r="K52" i="7" s="1"/>
  <c r="E52" i="7"/>
  <c r="J52" i="7" s="1"/>
  <c r="I51" i="7"/>
  <c r="G51" i="7"/>
  <c r="L51" i="7" s="1"/>
  <c r="F51" i="7"/>
  <c r="K51" i="7" s="1"/>
  <c r="E51" i="7"/>
  <c r="J51" i="7" s="1"/>
  <c r="I50" i="7"/>
  <c r="G50" i="7"/>
  <c r="L50" i="7" s="1"/>
  <c r="F50" i="7"/>
  <c r="K50" i="7" s="1"/>
  <c r="E50" i="7"/>
  <c r="J50" i="7" s="1"/>
  <c r="D45" i="7"/>
  <c r="F45" i="7" s="1"/>
  <c r="I44" i="7"/>
  <c r="G44" i="7"/>
  <c r="L44" i="7" s="1"/>
  <c r="F44" i="7"/>
  <c r="K44" i="7" s="1"/>
  <c r="E44" i="7"/>
  <c r="J44" i="7" s="1"/>
  <c r="I43" i="7"/>
  <c r="G43" i="7"/>
  <c r="L43" i="7" s="1"/>
  <c r="F43" i="7"/>
  <c r="K43" i="7" s="1"/>
  <c r="E43" i="7"/>
  <c r="J43" i="7" s="1"/>
  <c r="I42" i="7"/>
  <c r="G42" i="7"/>
  <c r="L42" i="7" s="1"/>
  <c r="F42" i="7"/>
  <c r="K42" i="7" s="1"/>
  <c r="E42" i="7"/>
  <c r="J42" i="7" s="1"/>
  <c r="I41" i="7"/>
  <c r="G41" i="7"/>
  <c r="F41" i="7"/>
  <c r="K41" i="7" s="1"/>
  <c r="E41" i="7"/>
  <c r="J41" i="7" s="1"/>
  <c r="D36" i="7"/>
  <c r="G36" i="7" s="1"/>
  <c r="I35" i="7"/>
  <c r="G35" i="7"/>
  <c r="L35" i="7" s="1"/>
  <c r="F35" i="7"/>
  <c r="K35" i="7" s="1"/>
  <c r="E35" i="7"/>
  <c r="J35" i="7" s="1"/>
  <c r="I34" i="7"/>
  <c r="G34" i="7"/>
  <c r="L34" i="7" s="1"/>
  <c r="F34" i="7"/>
  <c r="K34" i="7" s="1"/>
  <c r="E34" i="7"/>
  <c r="J34" i="7" s="1"/>
  <c r="I33" i="7"/>
  <c r="G33" i="7"/>
  <c r="L33" i="7" s="1"/>
  <c r="F33" i="7"/>
  <c r="K33" i="7" s="1"/>
  <c r="E33" i="7"/>
  <c r="J33" i="7" s="1"/>
  <c r="I32" i="7"/>
  <c r="G32" i="7"/>
  <c r="L32" i="7" s="1"/>
  <c r="F32" i="7"/>
  <c r="K32" i="7" s="1"/>
  <c r="E32" i="7"/>
  <c r="J32" i="7" s="1"/>
  <c r="D27" i="7"/>
  <c r="E27" i="7" s="1"/>
  <c r="I26" i="7"/>
  <c r="G26" i="7"/>
  <c r="L26" i="7" s="1"/>
  <c r="F26" i="7"/>
  <c r="K26" i="7" s="1"/>
  <c r="E26" i="7"/>
  <c r="J26" i="7" s="1"/>
  <c r="I25" i="7"/>
  <c r="G25" i="7"/>
  <c r="L25" i="7" s="1"/>
  <c r="F25" i="7"/>
  <c r="K25" i="7" s="1"/>
  <c r="E25" i="7"/>
  <c r="J25" i="7" s="1"/>
  <c r="I24" i="7"/>
  <c r="G24" i="7"/>
  <c r="L24" i="7" s="1"/>
  <c r="F24" i="7"/>
  <c r="K24" i="7" s="1"/>
  <c r="E24" i="7"/>
  <c r="J24" i="7" s="1"/>
  <c r="I23" i="7"/>
  <c r="G23" i="7"/>
  <c r="F23" i="7"/>
  <c r="K23" i="7" s="1"/>
  <c r="E23" i="7"/>
  <c r="J23" i="7" s="1"/>
  <c r="D18" i="7"/>
  <c r="F18" i="7" s="1"/>
  <c r="I17" i="7"/>
  <c r="G17" i="7"/>
  <c r="L17" i="7" s="1"/>
  <c r="F17" i="7"/>
  <c r="K17" i="7" s="1"/>
  <c r="E17" i="7"/>
  <c r="J17" i="7" s="1"/>
  <c r="I16" i="7"/>
  <c r="G16" i="7"/>
  <c r="L16" i="7" s="1"/>
  <c r="F16" i="7"/>
  <c r="K16" i="7" s="1"/>
  <c r="E16" i="7"/>
  <c r="J16" i="7" s="1"/>
  <c r="I15" i="7"/>
  <c r="G15" i="7"/>
  <c r="L15" i="7" s="1"/>
  <c r="F15" i="7"/>
  <c r="K15" i="7" s="1"/>
  <c r="E15" i="7"/>
  <c r="J15" i="7" s="1"/>
  <c r="I14" i="7"/>
  <c r="G14" i="7"/>
  <c r="L14" i="7" s="1"/>
  <c r="F14" i="7"/>
  <c r="K14" i="7" s="1"/>
  <c r="E14" i="7"/>
  <c r="J14" i="7" s="1"/>
  <c r="M46" i="6"/>
  <c r="M37" i="6"/>
  <c r="M28" i="6"/>
  <c r="M19" i="6"/>
  <c r="M40" i="6"/>
  <c r="N41" i="6" s="1"/>
  <c r="M31" i="6"/>
  <c r="N32" i="6" s="1"/>
  <c r="M22" i="6"/>
  <c r="N23" i="6" s="1"/>
  <c r="M13" i="6"/>
  <c r="N16" i="6" s="1"/>
  <c r="M4" i="6"/>
  <c r="N7" i="6" s="1"/>
  <c r="N6" i="6" l="1"/>
  <c r="N15" i="6"/>
  <c r="N31" i="6"/>
  <c r="N40" i="6"/>
  <c r="N5" i="6"/>
  <c r="N14" i="6"/>
  <c r="N35" i="6"/>
  <c r="N44" i="6"/>
  <c r="N26" i="6"/>
  <c r="N34" i="6"/>
  <c r="N43" i="6"/>
  <c r="N25" i="6"/>
  <c r="N33" i="6"/>
  <c r="N42" i="6"/>
  <c r="N24" i="6"/>
  <c r="N22" i="6"/>
  <c r="N4" i="6"/>
  <c r="N8" i="6" s="1"/>
  <c r="N13" i="6"/>
  <c r="N17" i="6" s="1"/>
  <c r="N19" i="6" s="1"/>
  <c r="N20" i="6" s="1"/>
  <c r="I54" i="7"/>
  <c r="N25" i="7"/>
  <c r="N24" i="7"/>
  <c r="K27" i="7"/>
  <c r="K45" i="7"/>
  <c r="G27" i="7"/>
  <c r="G45" i="7"/>
  <c r="N42" i="7"/>
  <c r="N51" i="7"/>
  <c r="N26" i="7"/>
  <c r="N52" i="7"/>
  <c r="J45" i="7"/>
  <c r="N15" i="7"/>
  <c r="E18" i="7"/>
  <c r="L23" i="7"/>
  <c r="N23" i="7" s="1"/>
  <c r="L41" i="7"/>
  <c r="L45" i="7" s="1"/>
  <c r="N43" i="7"/>
  <c r="I27" i="7"/>
  <c r="N33" i="7"/>
  <c r="N44" i="7"/>
  <c r="D58" i="7"/>
  <c r="E58" i="7" s="1"/>
  <c r="N35" i="7"/>
  <c r="I18" i="7"/>
  <c r="G18" i="7"/>
  <c r="J18" i="7"/>
  <c r="I36" i="7"/>
  <c r="N16" i="7"/>
  <c r="N17" i="7"/>
  <c r="I45" i="7"/>
  <c r="K36" i="7"/>
  <c r="L36" i="7"/>
  <c r="N32" i="7"/>
  <c r="L54" i="7"/>
  <c r="N50" i="7"/>
  <c r="N53" i="7"/>
  <c r="J54" i="7"/>
  <c r="K54" i="7"/>
  <c r="N34" i="7"/>
  <c r="L18" i="7"/>
  <c r="N14" i="7"/>
  <c r="K18" i="7"/>
  <c r="J27" i="7"/>
  <c r="J36" i="7"/>
  <c r="E36" i="7"/>
  <c r="F36" i="7"/>
  <c r="F54" i="7"/>
  <c r="F27" i="7"/>
  <c r="G54" i="7"/>
  <c r="E45" i="7"/>
  <c r="L53" i="6"/>
  <c r="J48" i="6"/>
  <c r="E48" i="6"/>
  <c r="J44" i="6"/>
  <c r="J43" i="6"/>
  <c r="J42" i="6"/>
  <c r="J41" i="6"/>
  <c r="J40" i="6"/>
  <c r="E44" i="6"/>
  <c r="E43" i="6"/>
  <c r="E42" i="6"/>
  <c r="E41" i="6"/>
  <c r="E40" i="6"/>
  <c r="J35" i="6"/>
  <c r="J34" i="6"/>
  <c r="J33" i="6"/>
  <c r="J32" i="6"/>
  <c r="J31" i="6"/>
  <c r="E35" i="6"/>
  <c r="E34" i="6"/>
  <c r="E33" i="6"/>
  <c r="E32" i="6"/>
  <c r="E31" i="6"/>
  <c r="J26" i="6"/>
  <c r="J25" i="6"/>
  <c r="J24" i="6"/>
  <c r="J23" i="6"/>
  <c r="J22" i="6"/>
  <c r="E26" i="6"/>
  <c r="E25" i="6"/>
  <c r="E24" i="6"/>
  <c r="E23" i="6"/>
  <c r="E22" i="6"/>
  <c r="J17" i="6"/>
  <c r="J16" i="6"/>
  <c r="J15" i="6"/>
  <c r="J14" i="6"/>
  <c r="J13" i="6"/>
  <c r="J8" i="6"/>
  <c r="J7" i="6"/>
  <c r="J6" i="6"/>
  <c r="J5" i="6"/>
  <c r="J4" i="6"/>
  <c r="G55" i="6"/>
  <c r="E54" i="6"/>
  <c r="G57" i="6"/>
  <c r="F57" i="6"/>
  <c r="E57" i="6"/>
  <c r="G56" i="6"/>
  <c r="F56" i="6"/>
  <c r="E56" i="6"/>
  <c r="F55" i="6"/>
  <c r="E55" i="6"/>
  <c r="F54" i="6"/>
  <c r="E16" i="6"/>
  <c r="E15" i="6"/>
  <c r="E14" i="6"/>
  <c r="E13" i="6"/>
  <c r="E17" i="6" s="1"/>
  <c r="D17" i="6"/>
  <c r="E5" i="6"/>
  <c r="E6" i="6"/>
  <c r="E7" i="6"/>
  <c r="E4" i="6"/>
  <c r="D8" i="6"/>
  <c r="N46" i="6" l="1"/>
  <c r="N47" i="6" s="1"/>
  <c r="N37" i="6"/>
  <c r="N38" i="6" s="1"/>
  <c r="N28" i="6"/>
  <c r="N29" i="6" s="1"/>
  <c r="J58" i="7"/>
  <c r="L27" i="7"/>
  <c r="L58" i="7" s="1"/>
  <c r="N54" i="7"/>
  <c r="N56" i="7" s="1"/>
  <c r="N57" i="7" s="1"/>
  <c r="N27" i="7"/>
  <c r="N29" i="7" s="1"/>
  <c r="N30" i="7" s="1"/>
  <c r="I58" i="7"/>
  <c r="G58" i="7"/>
  <c r="N41" i="7"/>
  <c r="N45" i="7" s="1"/>
  <c r="N47" i="7" s="1"/>
  <c r="N48" i="7" s="1"/>
  <c r="N18" i="7"/>
  <c r="N20" i="7" s="1"/>
  <c r="N21" i="7" s="1"/>
  <c r="F58" i="7"/>
  <c r="N36" i="7"/>
  <c r="K58" i="7"/>
  <c r="E8" i="6"/>
  <c r="N38" i="7" l="1"/>
  <c r="N39" i="7" s="1"/>
  <c r="N58" i="7" s="1"/>
  <c r="F41" i="6" l="1"/>
  <c r="K41" i="6" s="1"/>
  <c r="F42" i="6"/>
  <c r="K42" i="6" s="1"/>
  <c r="F43" i="6"/>
  <c r="K43" i="6" s="1"/>
  <c r="F40" i="6"/>
  <c r="K40" i="6" s="1"/>
  <c r="C48" i="6"/>
  <c r="D44" i="6"/>
  <c r="F44" i="6" s="1"/>
  <c r="I43" i="6"/>
  <c r="G43" i="6"/>
  <c r="L43" i="6" s="1"/>
  <c r="I42" i="6"/>
  <c r="G42" i="6"/>
  <c r="L42" i="6" s="1"/>
  <c r="I41" i="6"/>
  <c r="G41" i="6"/>
  <c r="L41" i="6" s="1"/>
  <c r="I40" i="6"/>
  <c r="I44" i="6" s="1"/>
  <c r="G40" i="6"/>
  <c r="F32" i="6"/>
  <c r="K32" i="6" s="1"/>
  <c r="F33" i="6"/>
  <c r="K33" i="6" s="1"/>
  <c r="F34" i="6"/>
  <c r="K34" i="6" s="1"/>
  <c r="F31" i="6"/>
  <c r="D35" i="6"/>
  <c r="I34" i="6"/>
  <c r="G34" i="6"/>
  <c r="L34" i="6" s="1"/>
  <c r="I33" i="6"/>
  <c r="G33" i="6"/>
  <c r="L33" i="6" s="1"/>
  <c r="I32" i="6"/>
  <c r="G32" i="6"/>
  <c r="L32" i="6" s="1"/>
  <c r="I31" i="6"/>
  <c r="G31" i="6"/>
  <c r="L31" i="6" s="1"/>
  <c r="F23" i="6"/>
  <c r="K23" i="6" s="1"/>
  <c r="F24" i="6"/>
  <c r="K24" i="6" s="1"/>
  <c r="F25" i="6"/>
  <c r="K25" i="6" s="1"/>
  <c r="F22" i="6"/>
  <c r="D26" i="6"/>
  <c r="I25" i="6"/>
  <c r="G25" i="6"/>
  <c r="L25" i="6" s="1"/>
  <c r="I24" i="6"/>
  <c r="G24" i="6"/>
  <c r="L24" i="6" s="1"/>
  <c r="I23" i="6"/>
  <c r="G23" i="6"/>
  <c r="L23" i="6" s="1"/>
  <c r="I22" i="6"/>
  <c r="G22" i="6"/>
  <c r="L22" i="6" s="1"/>
  <c r="F14" i="6"/>
  <c r="K14" i="6" s="1"/>
  <c r="F15" i="6"/>
  <c r="K15" i="6" s="1"/>
  <c r="F16" i="6"/>
  <c r="K16" i="6" s="1"/>
  <c r="F13" i="6"/>
  <c r="K13" i="6" s="1"/>
  <c r="I16" i="6"/>
  <c r="G16" i="6"/>
  <c r="L16" i="6" s="1"/>
  <c r="I15" i="6"/>
  <c r="G15" i="6"/>
  <c r="L15" i="6" s="1"/>
  <c r="I14" i="6"/>
  <c r="G14" i="6"/>
  <c r="L14" i="6" s="1"/>
  <c r="I13" i="6"/>
  <c r="G13" i="6"/>
  <c r="L13" i="6" s="1"/>
  <c r="K7" i="6"/>
  <c r="I7" i="6"/>
  <c r="G7" i="6"/>
  <c r="L7" i="6" s="1"/>
  <c r="K6" i="6"/>
  <c r="I6" i="6"/>
  <c r="G6" i="6"/>
  <c r="L6" i="6" s="1"/>
  <c r="I5" i="6"/>
  <c r="G5" i="6"/>
  <c r="L5" i="6" s="1"/>
  <c r="F5" i="6"/>
  <c r="K5" i="6" s="1"/>
  <c r="I4" i="6"/>
  <c r="G4" i="6"/>
  <c r="F4" i="6"/>
  <c r="I26" i="6" l="1"/>
  <c r="D48" i="6"/>
  <c r="I17" i="6"/>
  <c r="F8" i="6"/>
  <c r="F26" i="6"/>
  <c r="G44" i="6"/>
  <c r="I8" i="6"/>
  <c r="G8" i="6"/>
  <c r="L40" i="6"/>
  <c r="L44" i="6" s="1"/>
  <c r="I35" i="6"/>
  <c r="K22" i="6"/>
  <c r="G26" i="6"/>
  <c r="K44" i="6"/>
  <c r="F35" i="6"/>
  <c r="K31" i="6"/>
  <c r="K35" i="6" s="1"/>
  <c r="L35" i="6"/>
  <c r="G35" i="6"/>
  <c r="K26" i="6"/>
  <c r="L26" i="6"/>
  <c r="F17" i="6"/>
  <c r="K17" i="6"/>
  <c r="L17" i="6"/>
  <c r="G17" i="6"/>
  <c r="K4" i="6"/>
  <c r="K8" i="6" s="1"/>
  <c r="L4" i="6"/>
  <c r="L8" i="6" s="1"/>
  <c r="M10" i="6" l="1"/>
  <c r="N10" i="6" s="1"/>
  <c r="N11" i="6" s="1"/>
  <c r="N48" i="6" s="1"/>
  <c r="F48" i="6"/>
  <c r="K48" i="6"/>
  <c r="L48" i="6"/>
  <c r="G48" i="6"/>
  <c r="I48" i="6"/>
</calcChain>
</file>

<file path=xl/sharedStrings.xml><?xml version="1.0" encoding="utf-8"?>
<sst xmlns="http://schemas.openxmlformats.org/spreadsheetml/2006/main" count="161" uniqueCount="51">
  <si>
    <t>Taxa de Administração</t>
  </si>
  <si>
    <t>Tipo de Combustível</t>
  </si>
  <si>
    <t>Frota estimada</t>
  </si>
  <si>
    <t>Qtd  estimada para 60 meses</t>
  </si>
  <si>
    <t>Etanol (litros)</t>
  </si>
  <si>
    <t>Qtd estimada para 24 meses</t>
  </si>
  <si>
    <t>TOTAIS</t>
  </si>
  <si>
    <t>Qtd  estimada mensal</t>
  </si>
  <si>
    <t>Combustível (A)</t>
  </si>
  <si>
    <t>Quant. litros mensal estimado</t>
  </si>
  <si>
    <t>Quant. litros estimada para 24 meses</t>
  </si>
  <si>
    <t>Valor mensal estimado</t>
  </si>
  <si>
    <t>Valor  estimado para 24 meses</t>
  </si>
  <si>
    <t>LOTE 1 - REGIÃO CENTRO-OESTE</t>
  </si>
  <si>
    <t>Gasolina Comum (litros)</t>
  </si>
  <si>
    <t>GNV - gás natural veicular (m³)</t>
  </si>
  <si>
    <t>LOTE 2 - REGIÃO NORDESTE</t>
  </si>
  <si>
    <t>LOTE 3 - REGIÃO NORTE</t>
  </si>
  <si>
    <t>LOTE 4 - REGIÃO SUDESTE</t>
  </si>
  <si>
    <t>LOTE 5 - REGIÃO SUL</t>
  </si>
  <si>
    <t>Valor Médio unitário tabela ANP Regional</t>
  </si>
  <si>
    <t>Oleo Diesel Comum (litros)</t>
  </si>
  <si>
    <t xml:space="preserve">Desconto Mínimo </t>
  </si>
  <si>
    <t>Valor total estimado dos combustíveis (A)</t>
  </si>
  <si>
    <t>Taxa percentual (%)estimado máximo</t>
  </si>
  <si>
    <t>Valor estimado da taxa  de administração</t>
  </si>
  <si>
    <t>Administração/Gerenciamento de Combustíveis (B)</t>
  </si>
  <si>
    <t>Valor total estimado da contratação (A) + (B)</t>
  </si>
  <si>
    <t>IPCA Período</t>
  </si>
  <si>
    <t>Valor  estimado para 60 meses</t>
  </si>
  <si>
    <t>Quant. litros estimada para 60 meses</t>
  </si>
  <si>
    <t>Total Geral Estimado para até 60 meses</t>
  </si>
  <si>
    <t>NT 2019/413 R$69.584.978,40</t>
  </si>
  <si>
    <t>Valor mensal estimado (R$)</t>
  </si>
  <si>
    <t>Valor  estimado para 24 meses (R$)</t>
  </si>
  <si>
    <t>Valor  estimado para 60 meses (R$)</t>
  </si>
  <si>
    <t>03/2020 a 09/2024</t>
  </si>
  <si>
    <t>Qtd litros estimados para 12 meses</t>
  </si>
  <si>
    <t>Quant. litros estimada para12 meses</t>
  </si>
  <si>
    <t>Valor  estimado para 12 meses</t>
  </si>
  <si>
    <t>Quant. litros estimada para 12 meses</t>
  </si>
  <si>
    <t>Valor  estimado para 12 meses (R$)</t>
  </si>
  <si>
    <t>Variação NT 2019/413 x Vr referência</t>
  </si>
  <si>
    <r>
      <t xml:space="preserve">Objeto: </t>
    </r>
    <r>
      <rPr>
        <sz val="11"/>
        <color theme="1"/>
        <rFont val="Calibri"/>
        <family val="2"/>
        <scheme val="minor"/>
      </rPr>
      <t xml:space="preserve"> Gerenciamento informatizado do abastecicmento da frota de veículos automotores da BB Tecnologia e Servviços S.A.</t>
    </r>
  </si>
  <si>
    <t>LOTE (s) Nº:</t>
  </si>
  <si>
    <t xml:space="preserve">Apresentamos nossa Proposta para o objeto do Edital nº: </t>
  </si>
  <si>
    <t xml:space="preserve">Validade da Proposta (no mínimo 90 dias): </t>
  </si>
  <si>
    <t>Razão Social da Empresa:</t>
  </si>
  <si>
    <t>CNPJ Nº:</t>
  </si>
  <si>
    <r>
      <t>Nota:</t>
    </r>
    <r>
      <rPr>
        <sz val="7"/>
        <color rgb="FF000000"/>
        <rFont val="Times New Roman"/>
        <family val="1"/>
      </rPr>
      <t xml:space="preserve"> </t>
    </r>
    <r>
      <rPr>
        <sz val="11"/>
        <color theme="1"/>
        <rFont val="Arial"/>
        <family val="2"/>
      </rPr>
      <t>Os preços propostos devem incluir todas as despesas e custos diretos e indiretos relacionados à prestação dos serviços, tais como encargos sociais, insumos, despesas operacionais, despesas administrativas, lucratividade, entre outros.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Na planilha,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deverão ser preenchidos APENAS os campos taxa administrativa e descontos, assinalados em amarelo, com os percentuais desejados, os quais serão lançados no licitações-e.</t>
    </r>
  </si>
  <si>
    <t>Anexo 1 - Modelo de Proposta Eocômica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</si>
</sst>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7"/>
      <color rgb="FF000000"/>
      <name val="Times New Roman"/>
      <family val="1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10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4" fontId="4" fillId="3" borderId="1" xfId="0" applyNumberFormat="1" applyFont="1" applyFill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/>
    <xf numFmtId="0" fontId="5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/>
    <xf numFmtId="10" fontId="0" fillId="0" borderId="0" xfId="1" applyNumberFormat="1" applyFont="1"/>
    <xf numFmtId="3" fontId="6" fillId="0" borderId="5" xfId="0" applyNumberFormat="1" applyFont="1" applyBorder="1" applyAlignment="1">
      <alignment horizontal="right" vertical="center" wrapText="1"/>
    </xf>
    <xf numFmtId="10" fontId="0" fillId="0" borderId="0" xfId="0" applyNumberFormat="1"/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/>
    </xf>
    <xf numFmtId="1" fontId="0" fillId="0" borderId="0" xfId="0" applyNumberFormat="1"/>
    <xf numFmtId="0" fontId="7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0" borderId="0" xfId="0" applyFont="1"/>
    <xf numFmtId="0" fontId="4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5" fillId="0" borderId="7" xfId="0" applyFont="1" applyBorder="1"/>
    <xf numFmtId="3" fontId="5" fillId="0" borderId="7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0" fillId="0" borderId="1" xfId="0" applyNumberFormat="1" applyBorder="1"/>
    <xf numFmtId="0" fontId="7" fillId="3" borderId="1" xfId="0" applyFont="1" applyFill="1" applyBorder="1" applyAlignment="1">
      <alignment horizontal="center" wrapText="1"/>
    </xf>
    <xf numFmtId="4" fontId="2" fillId="0" borderId="1" xfId="0" applyNumberFormat="1" applyFont="1" applyBorder="1"/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0" fontId="0" fillId="0" borderId="1" xfId="1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0" fontId="0" fillId="0" borderId="5" xfId="0" applyNumberFormat="1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0" fontId="3" fillId="2" borderId="5" xfId="0" applyNumberFormat="1" applyFont="1" applyFill="1" applyBorder="1" applyAlignment="1">
      <alignment horizontal="center" vertical="center" wrapText="1"/>
    </xf>
    <xf numFmtId="10" fontId="3" fillId="2" borderId="6" xfId="0" applyNumberFormat="1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</cellXfs>
  <cellStyles count="4">
    <cellStyle name="Moeda 2" xfId="3" xr:uid="{F264EB3C-E783-4319-80D1-2106BB0D1A42}"/>
    <cellStyle name="Normal" xfId="0" builtinId="0"/>
    <cellStyle name="Normal 2" xfId="2" xr:uid="{F0C8282D-8A4B-4B88-BCFE-1F675C2916F9}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87C25-E31F-43F6-AF63-26EA278F248A}">
  <dimension ref="B2:N59"/>
  <sheetViews>
    <sheetView topLeftCell="B28" workbookViewId="0">
      <selection activeCell="N54" sqref="N54"/>
    </sheetView>
  </sheetViews>
  <sheetFormatPr defaultRowHeight="14.4" x14ac:dyDescent="0.3"/>
  <cols>
    <col min="2" max="2" width="30" customWidth="1"/>
    <col min="3" max="3" width="12.77734375" customWidth="1"/>
    <col min="4" max="4" width="14.21875" customWidth="1"/>
    <col min="5" max="5" width="13" customWidth="1"/>
    <col min="6" max="6" width="13.109375" customWidth="1"/>
    <col min="7" max="7" width="12.77734375" customWidth="1"/>
    <col min="8" max="8" width="13.77734375" customWidth="1"/>
    <col min="9" max="9" width="12.77734375" customWidth="1"/>
    <col min="10" max="10" width="15.77734375" customWidth="1"/>
    <col min="11" max="11" width="15.6640625" customWidth="1"/>
    <col min="12" max="12" width="15.77734375" customWidth="1"/>
    <col min="13" max="13" width="14.21875" customWidth="1"/>
    <col min="14" max="14" width="14.44140625" customWidth="1"/>
    <col min="17" max="17" width="9.77734375" bestFit="1" customWidth="1"/>
  </cols>
  <sheetData>
    <row r="2" spans="2:14" ht="40.5" customHeight="1" x14ac:dyDescent="0.3">
      <c r="B2" s="44" t="s">
        <v>8</v>
      </c>
      <c r="C2" s="44" t="s">
        <v>2</v>
      </c>
      <c r="D2" s="36" t="s">
        <v>9</v>
      </c>
      <c r="E2" s="36" t="s">
        <v>40</v>
      </c>
      <c r="F2" s="36" t="s">
        <v>10</v>
      </c>
      <c r="G2" s="36" t="s">
        <v>30</v>
      </c>
      <c r="H2" s="36" t="s">
        <v>20</v>
      </c>
      <c r="I2" s="36" t="s">
        <v>33</v>
      </c>
      <c r="J2" s="36" t="s">
        <v>41</v>
      </c>
      <c r="K2" s="36" t="s">
        <v>34</v>
      </c>
      <c r="L2" s="36" t="s">
        <v>35</v>
      </c>
      <c r="M2" s="40" t="s">
        <v>22</v>
      </c>
      <c r="N2" s="40" t="s">
        <v>29</v>
      </c>
    </row>
    <row r="3" spans="2:14" x14ac:dyDescent="0.3">
      <c r="B3" s="70" t="s">
        <v>13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</row>
    <row r="4" spans="2:14" x14ac:dyDescent="0.3">
      <c r="B4" s="45" t="s">
        <v>4</v>
      </c>
      <c r="C4" s="78">
        <v>143</v>
      </c>
      <c r="D4" s="46">
        <v>19581</v>
      </c>
      <c r="E4" s="41">
        <f>D4*12</f>
        <v>234972</v>
      </c>
      <c r="F4" s="46">
        <f>D4*24</f>
        <v>469944</v>
      </c>
      <c r="G4" s="46">
        <f>D4*60</f>
        <v>1174860</v>
      </c>
      <c r="H4" s="47">
        <v>3.92</v>
      </c>
      <c r="I4" s="48">
        <f>D4*H4</f>
        <v>76757.52</v>
      </c>
      <c r="J4" s="48">
        <f>E4*H4</f>
        <v>921090.24</v>
      </c>
      <c r="K4" s="48">
        <f>F4*H4</f>
        <v>1842180.48</v>
      </c>
      <c r="L4" s="8">
        <f>G4*H4</f>
        <v>4605451.2</v>
      </c>
      <c r="M4" s="73" t="e">
        <f>#REF!</f>
        <v>#REF!</v>
      </c>
      <c r="N4" s="8" t="e">
        <f>L4*(100%+$M$4)</f>
        <v>#REF!</v>
      </c>
    </row>
    <row r="5" spans="2:14" x14ac:dyDescent="0.3">
      <c r="B5" s="20" t="s">
        <v>14</v>
      </c>
      <c r="C5" s="78"/>
      <c r="D5" s="17">
        <v>8413</v>
      </c>
      <c r="E5" s="18">
        <f>D5*12</f>
        <v>100956</v>
      </c>
      <c r="F5" s="17">
        <f t="shared" ref="F5" si="0">D5*24</f>
        <v>201912</v>
      </c>
      <c r="G5" s="17">
        <f t="shared" ref="G5:G7" si="1">D5*60</f>
        <v>504780</v>
      </c>
      <c r="H5" s="7">
        <v>6.07</v>
      </c>
      <c r="I5" s="8">
        <f t="shared" ref="I5:I7" si="2">D5*H5</f>
        <v>51066.91</v>
      </c>
      <c r="J5" s="8">
        <f>E5*H5</f>
        <v>612802.92000000004</v>
      </c>
      <c r="K5" s="8">
        <f t="shared" ref="K5:K7" si="3">F5*H5</f>
        <v>1225605.8400000001</v>
      </c>
      <c r="L5" s="8">
        <f t="shared" ref="L5:L7" si="4">G5*H5</f>
        <v>3064014.6</v>
      </c>
      <c r="M5" s="73"/>
      <c r="N5" s="8" t="e">
        <f>L5*(100%+$M$4)</f>
        <v>#REF!</v>
      </c>
    </row>
    <row r="6" spans="2:14" x14ac:dyDescent="0.3">
      <c r="B6" s="20" t="s">
        <v>15</v>
      </c>
      <c r="C6" s="78"/>
      <c r="D6" s="27">
        <v>0</v>
      </c>
      <c r="E6" s="18">
        <f t="shared" ref="E6:E7" si="5">D6*12</f>
        <v>0</v>
      </c>
      <c r="F6" s="17">
        <v>200</v>
      </c>
      <c r="G6" s="17">
        <f t="shared" si="1"/>
        <v>0</v>
      </c>
      <c r="H6" s="10">
        <v>4.46</v>
      </c>
      <c r="I6" s="8">
        <f t="shared" si="2"/>
        <v>0</v>
      </c>
      <c r="J6" s="8">
        <f>E6*H6</f>
        <v>0</v>
      </c>
      <c r="K6" s="8">
        <f t="shared" si="3"/>
        <v>892</v>
      </c>
      <c r="L6" s="8">
        <f t="shared" si="4"/>
        <v>0</v>
      </c>
      <c r="M6" s="73"/>
      <c r="N6" s="8" t="e">
        <f>L6*(100%+$M$4)</f>
        <v>#REF!</v>
      </c>
    </row>
    <row r="7" spans="2:14" x14ac:dyDescent="0.3">
      <c r="B7" s="20" t="s">
        <v>21</v>
      </c>
      <c r="C7" s="79"/>
      <c r="D7" s="17">
        <v>7052</v>
      </c>
      <c r="E7" s="18">
        <f t="shared" si="5"/>
        <v>84624</v>
      </c>
      <c r="F7" s="17">
        <v>1302</v>
      </c>
      <c r="G7" s="17">
        <f t="shared" si="1"/>
        <v>423120</v>
      </c>
      <c r="H7" s="9">
        <v>5.91</v>
      </c>
      <c r="I7" s="8">
        <f t="shared" si="2"/>
        <v>41677.32</v>
      </c>
      <c r="J7" s="8">
        <f>E7*H7</f>
        <v>500127.84</v>
      </c>
      <c r="K7" s="8">
        <f t="shared" si="3"/>
        <v>7694.8200000000006</v>
      </c>
      <c r="L7" s="8">
        <f t="shared" si="4"/>
        <v>2500639.2000000002</v>
      </c>
      <c r="M7" s="73"/>
      <c r="N7" s="8" t="e">
        <f>L7*(100%+$M$4)</f>
        <v>#REF!</v>
      </c>
    </row>
    <row r="8" spans="2:14" x14ac:dyDescent="0.3">
      <c r="B8" s="20" t="s">
        <v>23</v>
      </c>
      <c r="C8" s="20"/>
      <c r="D8" s="29">
        <f>D4+D5+D6+D7</f>
        <v>35046</v>
      </c>
      <c r="E8" s="26">
        <f>SUM(E4:E7)</f>
        <v>420552</v>
      </c>
      <c r="F8" s="29">
        <f>SUM(F4:F7)</f>
        <v>673358</v>
      </c>
      <c r="G8" s="29">
        <f>SUM(G4:G7)</f>
        <v>2102760</v>
      </c>
      <c r="H8" s="23"/>
      <c r="I8" s="24">
        <f>SUM(I4:I7)</f>
        <v>169501.75</v>
      </c>
      <c r="J8" s="24">
        <f>SUM(J4:J7)</f>
        <v>2034021.0000000002</v>
      </c>
      <c r="K8" s="25">
        <f>SUM(K4:K7)</f>
        <v>3076373.14</v>
      </c>
      <c r="L8" s="25">
        <f>SUM(L4:L7)</f>
        <v>10170105</v>
      </c>
      <c r="M8" s="73"/>
      <c r="N8" s="49" t="e">
        <f>SUM(N4:N7)</f>
        <v>#REF!</v>
      </c>
    </row>
    <row r="9" spans="2:14" ht="31.95" customHeight="1" x14ac:dyDescent="0.3">
      <c r="B9" s="74" t="s">
        <v>0</v>
      </c>
      <c r="C9" s="75"/>
      <c r="D9" s="75"/>
      <c r="E9" s="75"/>
      <c r="F9" s="75"/>
      <c r="G9" s="75"/>
      <c r="H9" s="75"/>
      <c r="I9" s="75"/>
      <c r="J9" s="75"/>
      <c r="K9" s="75"/>
      <c r="L9" s="76"/>
      <c r="M9" s="50" t="s">
        <v>24</v>
      </c>
      <c r="N9" s="50" t="s">
        <v>25</v>
      </c>
    </row>
    <row r="10" spans="2:14" x14ac:dyDescent="0.3">
      <c r="B10" s="66" t="s">
        <v>26</v>
      </c>
      <c r="C10" s="67"/>
      <c r="D10" s="67"/>
      <c r="E10" s="67"/>
      <c r="F10" s="67"/>
      <c r="G10" s="67"/>
      <c r="H10" s="67"/>
      <c r="I10" s="67"/>
      <c r="J10" s="67"/>
      <c r="K10" s="67"/>
      <c r="L10" s="68"/>
      <c r="M10" s="52" t="e">
        <f>#REF!</f>
        <v>#REF!</v>
      </c>
      <c r="N10" s="49" t="e">
        <f>N8*M10</f>
        <v>#REF!</v>
      </c>
    </row>
    <row r="11" spans="2:14" x14ac:dyDescent="0.3">
      <c r="B11" s="66" t="s">
        <v>27</v>
      </c>
      <c r="C11" s="67"/>
      <c r="D11" s="67"/>
      <c r="E11" s="67"/>
      <c r="F11" s="67"/>
      <c r="G11" s="67"/>
      <c r="H11" s="67"/>
      <c r="I11" s="67"/>
      <c r="J11" s="67"/>
      <c r="K11" s="67"/>
      <c r="L11" s="68"/>
      <c r="M11" s="1"/>
      <c r="N11" s="51" t="e">
        <f>N8+N10</f>
        <v>#REF!</v>
      </c>
    </row>
    <row r="12" spans="2:14" x14ac:dyDescent="0.3">
      <c r="B12" s="80" t="s">
        <v>16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</row>
    <row r="13" spans="2:14" x14ac:dyDescent="0.3">
      <c r="B13" s="4" t="s">
        <v>4</v>
      </c>
      <c r="C13" s="77">
        <v>338</v>
      </c>
      <c r="D13" s="18">
        <v>31547</v>
      </c>
      <c r="E13" s="18">
        <f>D13*12</f>
        <v>378564</v>
      </c>
      <c r="F13" s="19">
        <f>D13*24</f>
        <v>757128</v>
      </c>
      <c r="G13" s="19">
        <f>D13*60</f>
        <v>1892820</v>
      </c>
      <c r="H13" s="7">
        <v>4.5199999999999996</v>
      </c>
      <c r="I13" s="8">
        <f>D13*H13</f>
        <v>142592.43999999997</v>
      </c>
      <c r="J13" s="8">
        <f>E13*H13</f>
        <v>1711109.2799999998</v>
      </c>
      <c r="K13" s="8">
        <f>F13*H13</f>
        <v>3422218.5599999996</v>
      </c>
      <c r="L13" s="33">
        <f>G13*H13</f>
        <v>8555546.3999999985</v>
      </c>
      <c r="M13" s="73" t="e">
        <f>#REF!</f>
        <v>#REF!</v>
      </c>
      <c r="N13" s="49" t="e">
        <f>L13*(100%+$M$13)</f>
        <v>#REF!</v>
      </c>
    </row>
    <row r="14" spans="2:14" x14ac:dyDescent="0.3">
      <c r="B14" s="4" t="s">
        <v>14</v>
      </c>
      <c r="C14" s="78"/>
      <c r="D14" s="18">
        <v>45668</v>
      </c>
      <c r="E14" s="18">
        <f>D14*12</f>
        <v>548016</v>
      </c>
      <c r="F14" s="19">
        <f t="shared" ref="F14:F16" si="6">D14*24</f>
        <v>1096032</v>
      </c>
      <c r="G14" s="19">
        <f t="shared" ref="G14:G16" si="7">D14*60</f>
        <v>2740080</v>
      </c>
      <c r="H14" s="10">
        <v>6.07</v>
      </c>
      <c r="I14" s="8">
        <f t="shared" ref="I14:I16" si="8">D14*H14</f>
        <v>277204.76</v>
      </c>
      <c r="J14" s="8">
        <f>E14*H14</f>
        <v>3326457.12</v>
      </c>
      <c r="K14" s="8">
        <f t="shared" ref="K14:K16" si="9">F14*H14</f>
        <v>6652914.2400000002</v>
      </c>
      <c r="L14" s="33">
        <f t="shared" ref="L14:L16" si="10">G14*H14</f>
        <v>16632285.600000001</v>
      </c>
      <c r="M14" s="73"/>
      <c r="N14" s="49" t="e">
        <f t="shared" ref="N14:N16" si="11">L14*(100%+$M$13)</f>
        <v>#REF!</v>
      </c>
    </row>
    <row r="15" spans="2:14" x14ac:dyDescent="0.3">
      <c r="B15" s="4" t="s">
        <v>15</v>
      </c>
      <c r="C15" s="78"/>
      <c r="D15" s="16">
        <v>1</v>
      </c>
      <c r="E15" s="16">
        <f>D15*12</f>
        <v>12</v>
      </c>
      <c r="F15" s="19">
        <f t="shared" si="6"/>
        <v>24</v>
      </c>
      <c r="G15" s="19">
        <f t="shared" si="7"/>
        <v>60</v>
      </c>
      <c r="H15" s="21">
        <v>4.74</v>
      </c>
      <c r="I15" s="8">
        <f t="shared" si="8"/>
        <v>4.74</v>
      </c>
      <c r="J15" s="8">
        <f>E15*H15</f>
        <v>56.88</v>
      </c>
      <c r="K15" s="8">
        <f t="shared" si="9"/>
        <v>113.76</v>
      </c>
      <c r="L15" s="33">
        <f t="shared" si="10"/>
        <v>284.40000000000003</v>
      </c>
      <c r="M15" s="73"/>
      <c r="N15" s="49" t="e">
        <f t="shared" si="11"/>
        <v>#REF!</v>
      </c>
    </row>
    <row r="16" spans="2:14" x14ac:dyDescent="0.3">
      <c r="B16" s="4" t="s">
        <v>21</v>
      </c>
      <c r="C16" s="79"/>
      <c r="D16" s="18">
        <v>7052</v>
      </c>
      <c r="E16" s="18">
        <f>D16*12</f>
        <v>84624</v>
      </c>
      <c r="F16" s="19">
        <f t="shared" si="6"/>
        <v>169248</v>
      </c>
      <c r="G16" s="19">
        <f t="shared" si="7"/>
        <v>423120</v>
      </c>
      <c r="H16" s="10">
        <v>5.91</v>
      </c>
      <c r="I16" s="8">
        <f t="shared" si="8"/>
        <v>41677.32</v>
      </c>
      <c r="J16" s="8">
        <f>E16*H16</f>
        <v>500127.84</v>
      </c>
      <c r="K16" s="8">
        <f t="shared" si="9"/>
        <v>1000255.68</v>
      </c>
      <c r="L16" s="33">
        <f t="shared" si="10"/>
        <v>2500639.2000000002</v>
      </c>
      <c r="M16" s="73"/>
      <c r="N16" s="49" t="e">
        <f t="shared" si="11"/>
        <v>#REF!</v>
      </c>
    </row>
    <row r="17" spans="2:14" x14ac:dyDescent="0.3">
      <c r="B17" s="31" t="s">
        <v>23</v>
      </c>
      <c r="C17" s="32"/>
      <c r="D17" s="22">
        <f>SUM(D13:D16)</f>
        <v>84268</v>
      </c>
      <c r="E17" s="22">
        <f>SUM(E13:E16)</f>
        <v>1011216</v>
      </c>
      <c r="F17" s="22">
        <f>SUM(F13:F16)</f>
        <v>2022432</v>
      </c>
      <c r="G17" s="22">
        <f>SUM(G13:G16)</f>
        <v>5056080</v>
      </c>
      <c r="H17" s="23"/>
      <c r="I17" s="25">
        <f>SUM(I13:I16)</f>
        <v>461479.25999999995</v>
      </c>
      <c r="J17" s="25">
        <f>SUM(J13:J16)</f>
        <v>5537751.1200000001</v>
      </c>
      <c r="K17" s="25">
        <f>SUM(K13:K16)</f>
        <v>11075502.24</v>
      </c>
      <c r="L17" s="25">
        <f>SUM(L13:L16)</f>
        <v>27688755.599999998</v>
      </c>
      <c r="M17" s="73"/>
      <c r="N17" s="51" t="e">
        <f>SUM(N13:N16)</f>
        <v>#REF!</v>
      </c>
    </row>
    <row r="18" spans="2:14" ht="31.8" x14ac:dyDescent="0.3">
      <c r="B18" s="74" t="s">
        <v>0</v>
      </c>
      <c r="C18" s="75"/>
      <c r="D18" s="75"/>
      <c r="E18" s="75"/>
      <c r="F18" s="75"/>
      <c r="G18" s="75"/>
      <c r="H18" s="75"/>
      <c r="I18" s="75"/>
      <c r="J18" s="75"/>
      <c r="K18" s="75"/>
      <c r="L18" s="76"/>
      <c r="M18" s="50" t="s">
        <v>24</v>
      </c>
      <c r="N18" s="50" t="s">
        <v>25</v>
      </c>
    </row>
    <row r="19" spans="2:14" x14ac:dyDescent="0.3">
      <c r="B19" s="66" t="s">
        <v>26</v>
      </c>
      <c r="C19" s="67"/>
      <c r="D19" s="67"/>
      <c r="E19" s="67"/>
      <c r="F19" s="67"/>
      <c r="G19" s="67"/>
      <c r="H19" s="67"/>
      <c r="I19" s="67"/>
      <c r="J19" s="67"/>
      <c r="K19" s="67"/>
      <c r="L19" s="68"/>
      <c r="M19" s="52" t="e">
        <f>#REF!</f>
        <v>#REF!</v>
      </c>
      <c r="N19" s="49" t="e">
        <f>N17*M19</f>
        <v>#REF!</v>
      </c>
    </row>
    <row r="20" spans="2:14" x14ac:dyDescent="0.3">
      <c r="B20" s="66" t="s">
        <v>27</v>
      </c>
      <c r="C20" s="67"/>
      <c r="D20" s="67"/>
      <c r="E20" s="67"/>
      <c r="F20" s="67"/>
      <c r="G20" s="67"/>
      <c r="H20" s="67"/>
      <c r="I20" s="67"/>
      <c r="J20" s="67"/>
      <c r="K20" s="67"/>
      <c r="L20" s="68"/>
      <c r="M20" s="53"/>
      <c r="N20" s="51" t="e">
        <f>N17+N19</f>
        <v>#REF!</v>
      </c>
    </row>
    <row r="21" spans="2:14" x14ac:dyDescent="0.3">
      <c r="B21" s="70" t="s">
        <v>17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2"/>
    </row>
    <row r="22" spans="2:14" x14ac:dyDescent="0.3">
      <c r="B22" s="4" t="s">
        <v>4</v>
      </c>
      <c r="C22" s="77">
        <v>195</v>
      </c>
      <c r="D22" s="18">
        <v>5439</v>
      </c>
      <c r="E22" s="18">
        <f>D22*12</f>
        <v>65268</v>
      </c>
      <c r="F22" s="18">
        <f>D22*24</f>
        <v>130536</v>
      </c>
      <c r="G22" s="18">
        <f>D22*60</f>
        <v>326340</v>
      </c>
      <c r="H22" s="7">
        <v>4.82</v>
      </c>
      <c r="I22" s="8">
        <f>D22*H22</f>
        <v>26215.980000000003</v>
      </c>
      <c r="J22" s="8">
        <f>E22*H22</f>
        <v>314591.76</v>
      </c>
      <c r="K22" s="11">
        <f>F22*H22</f>
        <v>629183.52</v>
      </c>
      <c r="L22" s="34">
        <f>G22*H22</f>
        <v>1572958.8</v>
      </c>
      <c r="M22" s="81" t="e">
        <f>#REF!</f>
        <v>#REF!</v>
      </c>
      <c r="N22" s="49" t="e">
        <f>L22*(100%+$M$22)</f>
        <v>#REF!</v>
      </c>
    </row>
    <row r="23" spans="2:14" x14ac:dyDescent="0.3">
      <c r="B23" s="4" t="s">
        <v>14</v>
      </c>
      <c r="C23" s="78"/>
      <c r="D23" s="18">
        <v>10816</v>
      </c>
      <c r="E23" s="18">
        <f>D23*12</f>
        <v>129792</v>
      </c>
      <c r="F23" s="18">
        <f t="shared" ref="F23:F25" si="12">D23*24</f>
        <v>259584</v>
      </c>
      <c r="G23" s="18">
        <f t="shared" ref="G23:G25" si="13">D23*60</f>
        <v>648960</v>
      </c>
      <c r="H23" s="10">
        <v>6.44</v>
      </c>
      <c r="I23" s="8">
        <f t="shared" ref="I23:I25" si="14">D23*H23</f>
        <v>69655.040000000008</v>
      </c>
      <c r="J23" s="8">
        <f>E23*H23</f>
        <v>835860.4800000001</v>
      </c>
      <c r="K23" s="11">
        <f t="shared" ref="K23:K25" si="15">F23*H23</f>
        <v>1671720.9600000002</v>
      </c>
      <c r="L23" s="34">
        <f t="shared" ref="L23:L25" si="16">G23*H23</f>
        <v>4179302.4000000004</v>
      </c>
      <c r="M23" s="82"/>
      <c r="N23" s="49" t="e">
        <f t="shared" ref="N23:N26" si="17">L23*(100%+$M$22)</f>
        <v>#REF!</v>
      </c>
    </row>
    <row r="24" spans="2:14" x14ac:dyDescent="0.3">
      <c r="B24" s="4" t="s">
        <v>15</v>
      </c>
      <c r="C24" s="78"/>
      <c r="D24" s="18">
        <v>0</v>
      </c>
      <c r="E24" s="18">
        <f>D24*12</f>
        <v>0</v>
      </c>
      <c r="F24" s="18">
        <f t="shared" si="12"/>
        <v>0</v>
      </c>
      <c r="G24" s="18">
        <f t="shared" si="13"/>
        <v>0</v>
      </c>
      <c r="H24" s="10">
        <v>4.99</v>
      </c>
      <c r="I24" s="8">
        <f t="shared" si="14"/>
        <v>0</v>
      </c>
      <c r="J24" s="8">
        <f>E24*H24</f>
        <v>0</v>
      </c>
      <c r="K24" s="11">
        <f t="shared" si="15"/>
        <v>0</v>
      </c>
      <c r="L24" s="34">
        <f t="shared" si="16"/>
        <v>0</v>
      </c>
      <c r="M24" s="82"/>
      <c r="N24" s="49" t="e">
        <f t="shared" si="17"/>
        <v>#REF!</v>
      </c>
    </row>
    <row r="25" spans="2:14" x14ac:dyDescent="0.3">
      <c r="B25" s="4" t="s">
        <v>21</v>
      </c>
      <c r="C25" s="79"/>
      <c r="D25" s="18">
        <v>3526</v>
      </c>
      <c r="E25" s="18">
        <f>D25*12</f>
        <v>42312</v>
      </c>
      <c r="F25" s="18">
        <f t="shared" si="12"/>
        <v>84624</v>
      </c>
      <c r="G25" s="18">
        <f t="shared" si="13"/>
        <v>211560</v>
      </c>
      <c r="H25" s="10">
        <v>6.33</v>
      </c>
      <c r="I25" s="8">
        <f t="shared" si="14"/>
        <v>22319.58</v>
      </c>
      <c r="J25" s="8">
        <f>E25*H25</f>
        <v>267834.96000000002</v>
      </c>
      <c r="K25" s="11">
        <f t="shared" si="15"/>
        <v>535669.92000000004</v>
      </c>
      <c r="L25" s="34">
        <f t="shared" si="16"/>
        <v>1339174.8</v>
      </c>
      <c r="M25" s="82"/>
      <c r="N25" s="49" t="e">
        <f t="shared" si="17"/>
        <v>#REF!</v>
      </c>
    </row>
    <row r="26" spans="2:14" x14ac:dyDescent="0.3">
      <c r="B26" s="31" t="s">
        <v>23</v>
      </c>
      <c r="C26" s="32"/>
      <c r="D26" s="26">
        <f>SUM(D22:D25)</f>
        <v>19781</v>
      </c>
      <c r="E26" s="26">
        <f>SUM(E22:E25)</f>
        <v>237372</v>
      </c>
      <c r="F26" s="26">
        <f>SUM(F22:F25)</f>
        <v>474744</v>
      </c>
      <c r="G26" s="26">
        <f>SUM(G22:G25)</f>
        <v>1186860</v>
      </c>
      <c r="H26" s="23"/>
      <c r="I26" s="25">
        <f>SUM(I22:I25)</f>
        <v>118190.60000000002</v>
      </c>
      <c r="J26" s="25">
        <f>SUM(J22:J25)</f>
        <v>1418287.2000000002</v>
      </c>
      <c r="K26" s="25">
        <f>SUM(K22:K25)</f>
        <v>2836574.4000000004</v>
      </c>
      <c r="L26" s="25">
        <f>SUM(L22:L25)</f>
        <v>7091436</v>
      </c>
      <c r="M26" s="83"/>
      <c r="N26" s="51" t="e">
        <f t="shared" si="17"/>
        <v>#REF!</v>
      </c>
    </row>
    <row r="27" spans="2:14" ht="31.8" x14ac:dyDescent="0.3">
      <c r="B27" s="74" t="s">
        <v>0</v>
      </c>
      <c r="C27" s="75"/>
      <c r="D27" s="75"/>
      <c r="E27" s="75"/>
      <c r="F27" s="75"/>
      <c r="G27" s="75"/>
      <c r="H27" s="75"/>
      <c r="I27" s="75"/>
      <c r="J27" s="75"/>
      <c r="K27" s="75"/>
      <c r="L27" s="76"/>
      <c r="M27" s="50" t="s">
        <v>24</v>
      </c>
      <c r="N27" s="50" t="s">
        <v>25</v>
      </c>
    </row>
    <row r="28" spans="2:14" x14ac:dyDescent="0.3">
      <c r="B28" s="66" t="s">
        <v>26</v>
      </c>
      <c r="C28" s="67"/>
      <c r="D28" s="67"/>
      <c r="E28" s="67"/>
      <c r="F28" s="67"/>
      <c r="G28" s="67"/>
      <c r="H28" s="67"/>
      <c r="I28" s="67"/>
      <c r="J28" s="67"/>
      <c r="K28" s="67"/>
      <c r="L28" s="68"/>
      <c r="M28" s="52" t="e">
        <f>#REF!</f>
        <v>#REF!</v>
      </c>
      <c r="N28" s="49" t="e">
        <f>N26*M28</f>
        <v>#REF!</v>
      </c>
    </row>
    <row r="29" spans="2:14" x14ac:dyDescent="0.3">
      <c r="B29" s="66" t="s">
        <v>27</v>
      </c>
      <c r="C29" s="67"/>
      <c r="D29" s="67"/>
      <c r="E29" s="67"/>
      <c r="F29" s="67"/>
      <c r="G29" s="67"/>
      <c r="H29" s="67"/>
      <c r="I29" s="67"/>
      <c r="J29" s="67"/>
      <c r="K29" s="67"/>
      <c r="L29" s="68"/>
      <c r="M29" s="53"/>
      <c r="N29" s="51" t="e">
        <f>N26+N28</f>
        <v>#REF!</v>
      </c>
    </row>
    <row r="30" spans="2:14" x14ac:dyDescent="0.3">
      <c r="B30" s="70" t="s">
        <v>18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2"/>
    </row>
    <row r="31" spans="2:14" x14ac:dyDescent="0.3">
      <c r="B31" s="4" t="s">
        <v>4</v>
      </c>
      <c r="C31" s="77">
        <v>404</v>
      </c>
      <c r="D31" s="6">
        <v>30459</v>
      </c>
      <c r="E31" s="6">
        <f>D31*12</f>
        <v>365508</v>
      </c>
      <c r="F31" s="6">
        <f>D31*24</f>
        <v>731016</v>
      </c>
      <c r="G31" s="6">
        <f>D31*60</f>
        <v>1827540</v>
      </c>
      <c r="H31" s="7">
        <v>3.94</v>
      </c>
      <c r="I31" s="11">
        <f>D31*H31</f>
        <v>120008.45999999999</v>
      </c>
      <c r="J31" s="11">
        <f>F31*H31</f>
        <v>2880203.04</v>
      </c>
      <c r="K31" s="11">
        <f>F31*H31</f>
        <v>2880203.04</v>
      </c>
      <c r="L31" s="34">
        <f>G31*H31</f>
        <v>7200507.5999999996</v>
      </c>
      <c r="M31" s="81" t="e">
        <f>#REF!</f>
        <v>#REF!</v>
      </c>
      <c r="N31" s="49" t="e">
        <f>L31*(100%+$M$31)</f>
        <v>#REF!</v>
      </c>
    </row>
    <row r="32" spans="2:14" x14ac:dyDescent="0.3">
      <c r="B32" s="4" t="s">
        <v>14</v>
      </c>
      <c r="C32" s="78"/>
      <c r="D32" s="6">
        <v>36054</v>
      </c>
      <c r="E32" s="6">
        <f>D32*12</f>
        <v>432648</v>
      </c>
      <c r="F32" s="6">
        <f t="shared" ref="F32:F34" si="18">D32*24</f>
        <v>865296</v>
      </c>
      <c r="G32" s="6">
        <f t="shared" ref="G32:G34" si="19">D32*60</f>
        <v>2163240</v>
      </c>
      <c r="H32" s="21">
        <v>6</v>
      </c>
      <c r="I32" s="11">
        <f t="shared" ref="I32:I34" si="20">D32*H32</f>
        <v>216324</v>
      </c>
      <c r="J32" s="11">
        <f>F32*H32</f>
        <v>5191776</v>
      </c>
      <c r="K32" s="11">
        <f t="shared" ref="K32:K34" si="21">F32*H32</f>
        <v>5191776</v>
      </c>
      <c r="L32" s="34">
        <f t="shared" ref="L32:L34" si="22">G32*H32</f>
        <v>12979440</v>
      </c>
      <c r="M32" s="82"/>
      <c r="N32" s="49" t="e">
        <f t="shared" ref="N32:N35" si="23">L32*(100%+$M$31)</f>
        <v>#REF!</v>
      </c>
    </row>
    <row r="33" spans="2:14" x14ac:dyDescent="0.3">
      <c r="B33" s="4" t="s">
        <v>15</v>
      </c>
      <c r="C33" s="78"/>
      <c r="D33" s="5">
        <v>9</v>
      </c>
      <c r="E33" s="5">
        <f>D33*12</f>
        <v>108</v>
      </c>
      <c r="F33" s="6">
        <f t="shared" si="18"/>
        <v>216</v>
      </c>
      <c r="G33" s="6">
        <f t="shared" si="19"/>
        <v>540</v>
      </c>
      <c r="H33" s="10">
        <v>4.68</v>
      </c>
      <c r="I33" s="11">
        <f t="shared" si="20"/>
        <v>42.12</v>
      </c>
      <c r="J33" s="11">
        <f>F33*H33</f>
        <v>1010.8799999999999</v>
      </c>
      <c r="K33" s="11">
        <f t="shared" si="21"/>
        <v>1010.8799999999999</v>
      </c>
      <c r="L33" s="34">
        <f t="shared" si="22"/>
        <v>2527.1999999999998</v>
      </c>
      <c r="M33" s="82"/>
      <c r="N33" s="49" t="e">
        <f t="shared" si="23"/>
        <v>#REF!</v>
      </c>
    </row>
    <row r="34" spans="2:14" x14ac:dyDescent="0.3">
      <c r="B34" s="4" t="s">
        <v>21</v>
      </c>
      <c r="C34" s="79"/>
      <c r="D34" s="6">
        <v>42312</v>
      </c>
      <c r="E34" s="6">
        <f>D34*12</f>
        <v>507744</v>
      </c>
      <c r="F34" s="6">
        <f t="shared" si="18"/>
        <v>1015488</v>
      </c>
      <c r="G34" s="6">
        <f t="shared" si="19"/>
        <v>2538720</v>
      </c>
      <c r="H34" s="10">
        <v>5.88</v>
      </c>
      <c r="I34" s="11">
        <f t="shared" si="20"/>
        <v>248794.56</v>
      </c>
      <c r="J34" s="11">
        <f>F34*H34</f>
        <v>5971069.4399999995</v>
      </c>
      <c r="K34" s="11">
        <f t="shared" si="21"/>
        <v>5971069.4399999995</v>
      </c>
      <c r="L34" s="34">
        <f t="shared" si="22"/>
        <v>14927673.6</v>
      </c>
      <c r="M34" s="82"/>
      <c r="N34" s="49" t="e">
        <f t="shared" si="23"/>
        <v>#REF!</v>
      </c>
    </row>
    <row r="35" spans="2:14" x14ac:dyDescent="0.3">
      <c r="B35" s="31" t="s">
        <v>23</v>
      </c>
      <c r="C35" s="32"/>
      <c r="D35" s="22">
        <f>SUM(D31:D34)</f>
        <v>108834</v>
      </c>
      <c r="E35" s="22">
        <f>SUM(E31:E34)</f>
        <v>1306008</v>
      </c>
      <c r="F35" s="22">
        <f>SUM(F31:F34)</f>
        <v>2612016</v>
      </c>
      <c r="G35" s="22">
        <f>SUM(G31:G34)</f>
        <v>6530040</v>
      </c>
      <c r="H35" s="23"/>
      <c r="I35" s="25">
        <f>SUM(I31:I34)</f>
        <v>585169.1399999999</v>
      </c>
      <c r="J35" s="25">
        <f>SUM(J31:J34)</f>
        <v>14044059.359999999</v>
      </c>
      <c r="K35" s="25">
        <f>SUM(K31:K34)</f>
        <v>14044059.359999999</v>
      </c>
      <c r="L35" s="25">
        <f>SUM(L31:L34)</f>
        <v>35110148.399999999</v>
      </c>
      <c r="M35" s="83"/>
      <c r="N35" s="51" t="e">
        <f t="shared" si="23"/>
        <v>#REF!</v>
      </c>
    </row>
    <row r="36" spans="2:14" ht="31.8" x14ac:dyDescent="0.3">
      <c r="B36" s="74" t="s">
        <v>0</v>
      </c>
      <c r="C36" s="75"/>
      <c r="D36" s="75"/>
      <c r="E36" s="75"/>
      <c r="F36" s="75"/>
      <c r="G36" s="75"/>
      <c r="H36" s="75"/>
      <c r="I36" s="75"/>
      <c r="J36" s="75"/>
      <c r="K36" s="75"/>
      <c r="L36" s="76"/>
      <c r="M36" s="50" t="s">
        <v>24</v>
      </c>
      <c r="N36" s="50" t="s">
        <v>25</v>
      </c>
    </row>
    <row r="37" spans="2:14" x14ac:dyDescent="0.3">
      <c r="B37" s="66" t="s">
        <v>26</v>
      </c>
      <c r="C37" s="67"/>
      <c r="D37" s="67"/>
      <c r="E37" s="67"/>
      <c r="F37" s="67"/>
      <c r="G37" s="67"/>
      <c r="H37" s="67"/>
      <c r="I37" s="67"/>
      <c r="J37" s="68"/>
      <c r="K37" s="20"/>
      <c r="L37" s="20"/>
      <c r="M37" s="52" t="e">
        <f>#REF!</f>
        <v>#REF!</v>
      </c>
      <c r="N37" s="49" t="e">
        <f>N35*M37</f>
        <v>#REF!</v>
      </c>
    </row>
    <row r="38" spans="2:14" x14ac:dyDescent="0.3">
      <c r="B38" s="66" t="s">
        <v>27</v>
      </c>
      <c r="C38" s="67"/>
      <c r="D38" s="67"/>
      <c r="E38" s="67"/>
      <c r="F38" s="67"/>
      <c r="G38" s="67"/>
      <c r="H38" s="67"/>
      <c r="I38" s="67"/>
      <c r="J38" s="68"/>
      <c r="K38" s="20"/>
      <c r="L38" s="20"/>
      <c r="M38" s="53"/>
      <c r="N38" s="51" t="e">
        <f>N35+N37</f>
        <v>#REF!</v>
      </c>
    </row>
    <row r="39" spans="2:14" x14ac:dyDescent="0.3">
      <c r="B39" s="70" t="s">
        <v>19</v>
      </c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2"/>
    </row>
    <row r="40" spans="2:14" x14ac:dyDescent="0.3">
      <c r="B40" s="4" t="s">
        <v>4</v>
      </c>
      <c r="C40" s="77">
        <v>220</v>
      </c>
      <c r="D40" s="19">
        <v>21756</v>
      </c>
      <c r="E40" s="19">
        <f>D40*12</f>
        <v>261072</v>
      </c>
      <c r="F40" s="6">
        <f>D40*24</f>
        <v>522144</v>
      </c>
      <c r="G40" s="6">
        <f>D40*60</f>
        <v>1305360</v>
      </c>
      <c r="H40" s="7">
        <v>4.28</v>
      </c>
      <c r="I40" s="11">
        <f>D40*H40</f>
        <v>93115.680000000008</v>
      </c>
      <c r="J40" s="11">
        <f>E40*H40</f>
        <v>1117388.1600000001</v>
      </c>
      <c r="K40" s="11">
        <f>F40*H40</f>
        <v>2234776.3200000003</v>
      </c>
      <c r="L40" s="34">
        <f>G40*H40</f>
        <v>5586940.8000000007</v>
      </c>
      <c r="M40" s="81" t="e">
        <f>#REF!</f>
        <v>#REF!</v>
      </c>
      <c r="N40" s="49" t="e">
        <f>L40*(100%+$M$40)</f>
        <v>#REF!</v>
      </c>
    </row>
    <row r="41" spans="2:14" x14ac:dyDescent="0.3">
      <c r="B41" s="4" t="s">
        <v>14</v>
      </c>
      <c r="C41" s="78"/>
      <c r="D41" s="19">
        <v>19229</v>
      </c>
      <c r="E41" s="19">
        <f>D41*12</f>
        <v>230748</v>
      </c>
      <c r="F41" s="6">
        <f t="shared" ref="F41:F44" si="24">D41*24</f>
        <v>461496</v>
      </c>
      <c r="G41" s="6">
        <f t="shared" ref="G41:G43" si="25">D41*60</f>
        <v>1153740</v>
      </c>
      <c r="H41" s="10">
        <v>6.13</v>
      </c>
      <c r="I41" s="11">
        <f t="shared" ref="I41:I43" si="26">D41*H41</f>
        <v>117873.77</v>
      </c>
      <c r="J41" s="11">
        <f>E41*H41</f>
        <v>1414485.24</v>
      </c>
      <c r="K41" s="11">
        <f t="shared" ref="K41:K43" si="27">F41*H41</f>
        <v>2828970.48</v>
      </c>
      <c r="L41" s="34">
        <f t="shared" ref="L41:L43" si="28">G41*H41</f>
        <v>7072426.2000000002</v>
      </c>
      <c r="M41" s="82"/>
      <c r="N41" s="49" t="e">
        <f t="shared" ref="N41:N44" si="29">L41*(100%+$M$40)</f>
        <v>#REF!</v>
      </c>
    </row>
    <row r="42" spans="2:14" x14ac:dyDescent="0.3">
      <c r="B42" s="4" t="s">
        <v>15</v>
      </c>
      <c r="C42" s="78"/>
      <c r="D42" s="16">
        <v>0</v>
      </c>
      <c r="E42" s="16">
        <f>D42*12</f>
        <v>0</v>
      </c>
      <c r="F42" s="6">
        <f t="shared" si="24"/>
        <v>0</v>
      </c>
      <c r="G42" s="6">
        <f t="shared" si="25"/>
        <v>0</v>
      </c>
      <c r="H42" s="10">
        <v>4.76</v>
      </c>
      <c r="I42" s="11">
        <f t="shared" si="26"/>
        <v>0</v>
      </c>
      <c r="J42" s="11">
        <f>E42*H42</f>
        <v>0</v>
      </c>
      <c r="K42" s="11">
        <f t="shared" si="27"/>
        <v>0</v>
      </c>
      <c r="L42" s="34">
        <f t="shared" si="28"/>
        <v>0</v>
      </c>
      <c r="M42" s="82"/>
      <c r="N42" s="49" t="e">
        <f t="shared" si="29"/>
        <v>#REF!</v>
      </c>
    </row>
    <row r="43" spans="2:14" x14ac:dyDescent="0.3">
      <c r="B43" s="4" t="s">
        <v>21</v>
      </c>
      <c r="C43" s="79"/>
      <c r="D43" s="19">
        <v>10586</v>
      </c>
      <c r="E43" s="16">
        <f>D43*12</f>
        <v>127032</v>
      </c>
      <c r="F43" s="6">
        <f t="shared" si="24"/>
        <v>254064</v>
      </c>
      <c r="G43" s="6">
        <f t="shared" si="25"/>
        <v>635160</v>
      </c>
      <c r="H43" s="10">
        <v>5.92</v>
      </c>
      <c r="I43" s="11">
        <f t="shared" si="26"/>
        <v>62669.120000000003</v>
      </c>
      <c r="J43" s="11">
        <f>E43*H43</f>
        <v>752029.44</v>
      </c>
      <c r="K43" s="11">
        <f t="shared" si="27"/>
        <v>1504058.88</v>
      </c>
      <c r="L43" s="34">
        <f t="shared" si="28"/>
        <v>3760147.2</v>
      </c>
      <c r="M43" s="82"/>
      <c r="N43" s="49" t="e">
        <f t="shared" si="29"/>
        <v>#REF!</v>
      </c>
    </row>
    <row r="44" spans="2:14" x14ac:dyDescent="0.3">
      <c r="B44" s="31" t="s">
        <v>23</v>
      </c>
      <c r="C44" s="32"/>
      <c r="D44" s="22">
        <f>SUM(D40:D43)</f>
        <v>51571</v>
      </c>
      <c r="E44" s="22">
        <f>SUM(E40:E43)</f>
        <v>618852</v>
      </c>
      <c r="F44" s="22">
        <f t="shared" si="24"/>
        <v>1237704</v>
      </c>
      <c r="G44" s="22">
        <f>SUM(G40:G43)</f>
        <v>3094260</v>
      </c>
      <c r="H44" s="23"/>
      <c r="I44" s="25">
        <f>SUM(I40:I43)</f>
        <v>273658.57</v>
      </c>
      <c r="J44" s="25">
        <f>SUM(J40:J43)</f>
        <v>3283902.8400000003</v>
      </c>
      <c r="K44" s="25">
        <f>SUM(K40:K43)</f>
        <v>6567805.6800000006</v>
      </c>
      <c r="L44" s="25">
        <f>SUM(L40:L43)</f>
        <v>16419514.199999999</v>
      </c>
      <c r="M44" s="83"/>
      <c r="N44" s="51" t="e">
        <f t="shared" si="29"/>
        <v>#REF!</v>
      </c>
    </row>
    <row r="45" spans="2:14" ht="31.8" x14ac:dyDescent="0.3">
      <c r="B45" s="74" t="s">
        <v>0</v>
      </c>
      <c r="C45" s="75"/>
      <c r="D45" s="75"/>
      <c r="E45" s="75"/>
      <c r="F45" s="75"/>
      <c r="G45" s="75"/>
      <c r="H45" s="75"/>
      <c r="I45" s="75"/>
      <c r="J45" s="75"/>
      <c r="K45" s="75"/>
      <c r="L45" s="76"/>
      <c r="M45" s="50" t="s">
        <v>24</v>
      </c>
      <c r="N45" s="50" t="s">
        <v>25</v>
      </c>
    </row>
    <row r="46" spans="2:14" x14ac:dyDescent="0.3">
      <c r="B46" s="66" t="s">
        <v>26</v>
      </c>
      <c r="C46" s="67"/>
      <c r="D46" s="67"/>
      <c r="E46" s="67"/>
      <c r="F46" s="67"/>
      <c r="G46" s="67"/>
      <c r="H46" s="67"/>
      <c r="I46" s="67"/>
      <c r="J46" s="68"/>
      <c r="K46" s="20"/>
      <c r="L46" s="20"/>
      <c r="M46" s="52" t="e">
        <f>#REF!</f>
        <v>#REF!</v>
      </c>
      <c r="N46" s="49" t="e">
        <f>N44*M46</f>
        <v>#REF!</v>
      </c>
    </row>
    <row r="47" spans="2:14" x14ac:dyDescent="0.3">
      <c r="B47" s="66" t="s">
        <v>27</v>
      </c>
      <c r="C47" s="67"/>
      <c r="D47" s="67"/>
      <c r="E47" s="67"/>
      <c r="F47" s="67"/>
      <c r="G47" s="67"/>
      <c r="H47" s="67"/>
      <c r="I47" s="67"/>
      <c r="J47" s="68"/>
      <c r="K47" s="20"/>
      <c r="L47" s="20"/>
      <c r="M47" s="53"/>
      <c r="N47" s="51" t="e">
        <f>N44+N46</f>
        <v>#REF!</v>
      </c>
    </row>
    <row r="48" spans="2:14" ht="21.45" customHeight="1" x14ac:dyDescent="0.3">
      <c r="B48" s="39" t="s">
        <v>31</v>
      </c>
      <c r="C48" s="13">
        <f>C4+C13+C22+C31+C40</f>
        <v>1300</v>
      </c>
      <c r="D48" s="14">
        <f>D8+D17+D26+D35+D44</f>
        <v>299500</v>
      </c>
      <c r="E48" s="14">
        <f>E8+E17+E26+E35+E44</f>
        <v>3594000</v>
      </c>
      <c r="F48" s="14">
        <f>F8+F17+F26+F35+F44</f>
        <v>7020254</v>
      </c>
      <c r="G48" s="14">
        <f>G8+G17+G26+G35+G44</f>
        <v>17970000</v>
      </c>
      <c r="H48" s="12"/>
      <c r="I48" s="15">
        <f>I8+I17+I26+I35+I44</f>
        <v>1607999.32</v>
      </c>
      <c r="J48" s="15">
        <f>J8+J17+J26+J35+J44</f>
        <v>26318021.52</v>
      </c>
      <c r="K48" s="15">
        <f>K8+K17+K26+K35+K44</f>
        <v>37600314.82</v>
      </c>
      <c r="L48" s="15">
        <f>L8+L17+L26+L35+L44</f>
        <v>96479959.200000003</v>
      </c>
      <c r="M48" s="54"/>
      <c r="N48" s="55" t="e">
        <f>N11+N20+N29+N38+N47</f>
        <v>#REF!</v>
      </c>
    </row>
    <row r="52" spans="2:14" x14ac:dyDescent="0.3">
      <c r="B52" s="69" t="s">
        <v>6</v>
      </c>
      <c r="C52" s="69"/>
      <c r="D52" s="69"/>
      <c r="E52" s="69"/>
      <c r="F52" s="69"/>
      <c r="G52" s="69"/>
      <c r="L52" s="28"/>
      <c r="N52" s="3"/>
    </row>
    <row r="53" spans="2:14" ht="25.5" customHeight="1" x14ac:dyDescent="0.3">
      <c r="B53" s="37" t="s">
        <v>1</v>
      </c>
      <c r="C53" s="43" t="s">
        <v>2</v>
      </c>
      <c r="D53" s="42" t="s">
        <v>7</v>
      </c>
      <c r="E53" s="43" t="s">
        <v>37</v>
      </c>
      <c r="F53" s="43" t="s">
        <v>5</v>
      </c>
      <c r="G53" s="43" t="s">
        <v>3</v>
      </c>
      <c r="J53" t="s">
        <v>42</v>
      </c>
      <c r="L53" s="28">
        <f>(L48-69584978.4)/69584978.4</f>
        <v>0.38650555649234769</v>
      </c>
    </row>
    <row r="54" spans="2:14" x14ac:dyDescent="0.3">
      <c r="B54" s="4" t="s">
        <v>4</v>
      </c>
      <c r="C54" s="65">
        <v>1300</v>
      </c>
      <c r="D54" s="19">
        <v>108782</v>
      </c>
      <c r="E54" s="19">
        <f>D54*12</f>
        <v>1305384</v>
      </c>
      <c r="F54" s="19">
        <f>D54*24</f>
        <v>2610768</v>
      </c>
      <c r="G54" s="19">
        <v>6526920</v>
      </c>
      <c r="H54" s="35"/>
      <c r="I54" s="35"/>
      <c r="J54" s="35"/>
      <c r="K54" s="2" t="s">
        <v>28</v>
      </c>
      <c r="L54" s="30">
        <v>0.30909999999999999</v>
      </c>
    </row>
    <row r="55" spans="2:14" x14ac:dyDescent="0.3">
      <c r="B55" s="4" t="s">
        <v>14</v>
      </c>
      <c r="C55" s="65"/>
      <c r="D55" s="19">
        <v>120179</v>
      </c>
      <c r="E55" s="19">
        <f t="shared" ref="E55:E56" si="30">D55*12</f>
        <v>1442148</v>
      </c>
      <c r="F55" s="19">
        <f t="shared" ref="F55:F56" si="31">D55*24</f>
        <v>2884296</v>
      </c>
      <c r="G55" s="19">
        <f>D55*60</f>
        <v>7210740</v>
      </c>
      <c r="H55" s="35"/>
      <c r="I55" s="35"/>
      <c r="J55" s="35"/>
      <c r="K55" s="2" t="s">
        <v>36</v>
      </c>
    </row>
    <row r="56" spans="2:14" x14ac:dyDescent="0.3">
      <c r="B56" s="4" t="s">
        <v>15</v>
      </c>
      <c r="C56" s="65"/>
      <c r="D56" s="19">
        <v>10</v>
      </c>
      <c r="E56" s="19">
        <f t="shared" si="30"/>
        <v>120</v>
      </c>
      <c r="F56" s="19">
        <f t="shared" si="31"/>
        <v>240</v>
      </c>
      <c r="G56" s="19">
        <f t="shared" ref="G56" si="32">D56*60</f>
        <v>600</v>
      </c>
      <c r="I56" s="35"/>
      <c r="J56" s="35"/>
    </row>
    <row r="57" spans="2:14" x14ac:dyDescent="0.3">
      <c r="B57" s="4" t="s">
        <v>21</v>
      </c>
      <c r="C57" s="65"/>
      <c r="D57" s="19">
        <v>70520</v>
      </c>
      <c r="E57" s="19">
        <f>D57*12</f>
        <v>846240</v>
      </c>
      <c r="F57" s="19">
        <f>D57*24</f>
        <v>1692480</v>
      </c>
      <c r="G57" s="19">
        <f>D57*60</f>
        <v>4231200</v>
      </c>
      <c r="I57" s="35"/>
      <c r="J57" s="35"/>
    </row>
    <row r="58" spans="2:14" x14ac:dyDescent="0.3">
      <c r="I58" s="35"/>
      <c r="J58" s="35"/>
    </row>
    <row r="59" spans="2:14" x14ac:dyDescent="0.3">
      <c r="B59" s="64" t="s">
        <v>32</v>
      </c>
      <c r="C59" s="64"/>
    </row>
  </sheetData>
  <mergeCells count="33">
    <mergeCell ref="B27:L27"/>
    <mergeCell ref="M22:M26"/>
    <mergeCell ref="B39:N39"/>
    <mergeCell ref="M40:M44"/>
    <mergeCell ref="B45:L45"/>
    <mergeCell ref="B28:L28"/>
    <mergeCell ref="B29:L29"/>
    <mergeCell ref="B30:N30"/>
    <mergeCell ref="M31:M35"/>
    <mergeCell ref="B36:L36"/>
    <mergeCell ref="B3:N3"/>
    <mergeCell ref="M4:M8"/>
    <mergeCell ref="B9:L9"/>
    <mergeCell ref="B10:L10"/>
    <mergeCell ref="C40:C43"/>
    <mergeCell ref="C13:C16"/>
    <mergeCell ref="C4:C7"/>
    <mergeCell ref="C22:C25"/>
    <mergeCell ref="C31:C34"/>
    <mergeCell ref="B11:L11"/>
    <mergeCell ref="B19:L19"/>
    <mergeCell ref="B20:L20"/>
    <mergeCell ref="B18:L18"/>
    <mergeCell ref="B12:N12"/>
    <mergeCell ref="M13:M17"/>
    <mergeCell ref="B21:N21"/>
    <mergeCell ref="B59:C59"/>
    <mergeCell ref="C54:C57"/>
    <mergeCell ref="B37:J37"/>
    <mergeCell ref="B38:J38"/>
    <mergeCell ref="B46:J46"/>
    <mergeCell ref="B47:J47"/>
    <mergeCell ref="B52:G52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&amp;L&amp;"Calibri"&amp;10&amp;K000000 #pública&amp;1#_x000D_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E1290-F77B-4883-85B7-53BA8E656A83}">
  <dimension ref="B2:N60"/>
  <sheetViews>
    <sheetView tabSelected="1" topLeftCell="B1" zoomScaleNormal="100" workbookViewId="0">
      <selection activeCell="B3" sqref="B3"/>
    </sheetView>
  </sheetViews>
  <sheetFormatPr defaultRowHeight="14.4" x14ac:dyDescent="0.3"/>
  <cols>
    <col min="2" max="2" width="28.109375" customWidth="1"/>
    <col min="4" max="4" width="14.44140625" customWidth="1"/>
    <col min="5" max="5" width="17.77734375" customWidth="1"/>
    <col min="6" max="6" width="17.5546875" customWidth="1"/>
    <col min="7" max="7" width="18.5546875" customWidth="1"/>
    <col min="8" max="8" width="13.5546875" customWidth="1"/>
    <col min="9" max="9" width="11.109375" customWidth="1"/>
    <col min="10" max="10" width="12.77734375" customWidth="1"/>
    <col min="11" max="11" width="13.33203125" customWidth="1"/>
    <col min="12" max="12" width="13.21875" customWidth="1"/>
    <col min="13" max="13" width="15.109375" customWidth="1"/>
    <col min="14" max="14" width="15.44140625" customWidth="1"/>
  </cols>
  <sheetData>
    <row r="2" spans="2:14" x14ac:dyDescent="0.3">
      <c r="B2" s="97" t="s">
        <v>50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4" spans="2:14" x14ac:dyDescent="0.3">
      <c r="B4" t="s">
        <v>47</v>
      </c>
    </row>
    <row r="5" spans="2:14" x14ac:dyDescent="0.3">
      <c r="B5" t="s">
        <v>48</v>
      </c>
    </row>
    <row r="6" spans="2:14" x14ac:dyDescent="0.3">
      <c r="B6" s="98" t="s">
        <v>46</v>
      </c>
      <c r="C6" s="98"/>
      <c r="D6" s="98"/>
    </row>
    <row r="7" spans="2:14" x14ac:dyDescent="0.3">
      <c r="B7" s="98" t="s">
        <v>45</v>
      </c>
      <c r="C7" s="98"/>
      <c r="D7" s="98"/>
      <c r="E7" s="98"/>
    </row>
    <row r="8" spans="2:14" x14ac:dyDescent="0.3">
      <c r="B8" s="38" t="s">
        <v>44</v>
      </c>
    </row>
    <row r="10" spans="2:14" x14ac:dyDescent="0.3">
      <c r="B10" s="97" t="s">
        <v>43</v>
      </c>
      <c r="C10" s="97"/>
      <c r="D10" s="97"/>
      <c r="E10" s="97"/>
      <c r="F10" s="97"/>
      <c r="G10" s="97"/>
    </row>
    <row r="12" spans="2:14" ht="35.549999999999997" customHeight="1" x14ac:dyDescent="0.3">
      <c r="B12" s="56" t="s">
        <v>8</v>
      </c>
      <c r="C12" s="56" t="s">
        <v>2</v>
      </c>
      <c r="D12" s="56" t="s">
        <v>9</v>
      </c>
      <c r="E12" s="56" t="s">
        <v>38</v>
      </c>
      <c r="F12" s="56" t="s">
        <v>10</v>
      </c>
      <c r="G12" s="56" t="s">
        <v>30</v>
      </c>
      <c r="H12" s="56" t="s">
        <v>20</v>
      </c>
      <c r="I12" s="56" t="s">
        <v>11</v>
      </c>
      <c r="J12" s="56" t="s">
        <v>39</v>
      </c>
      <c r="K12" s="56" t="s">
        <v>12</v>
      </c>
      <c r="L12" s="56" t="s">
        <v>29</v>
      </c>
      <c r="M12" s="56" t="s">
        <v>22</v>
      </c>
      <c r="N12" s="56" t="s">
        <v>29</v>
      </c>
    </row>
    <row r="13" spans="2:14" x14ac:dyDescent="0.3">
      <c r="B13" s="87" t="s">
        <v>13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9"/>
    </row>
    <row r="14" spans="2:14" x14ac:dyDescent="0.3">
      <c r="B14" s="4" t="s">
        <v>4</v>
      </c>
      <c r="C14" s="77">
        <v>143</v>
      </c>
      <c r="D14" s="17">
        <v>21639</v>
      </c>
      <c r="E14" s="18">
        <f>D14*12</f>
        <v>259668</v>
      </c>
      <c r="F14" s="17">
        <f>D14*24</f>
        <v>519336</v>
      </c>
      <c r="G14" s="17">
        <f>D14*60</f>
        <v>1298340</v>
      </c>
      <c r="H14" s="7">
        <v>3.92</v>
      </c>
      <c r="I14" s="8">
        <f>D14*H14</f>
        <v>84824.88</v>
      </c>
      <c r="J14" s="8">
        <f>E14*H14</f>
        <v>1017898.5599999999</v>
      </c>
      <c r="K14" s="8">
        <f>F14*H14</f>
        <v>2035797.1199999999</v>
      </c>
      <c r="L14" s="33">
        <f>G14*H14</f>
        <v>5089492.8</v>
      </c>
      <c r="M14" s="90"/>
      <c r="N14" s="8">
        <f>L14*(100%+$M$14)</f>
        <v>5089492.8</v>
      </c>
    </row>
    <row r="15" spans="2:14" x14ac:dyDescent="0.3">
      <c r="B15" s="4" t="s">
        <v>14</v>
      </c>
      <c r="C15" s="78"/>
      <c r="D15" s="17">
        <v>9297</v>
      </c>
      <c r="E15" s="18">
        <f>D15*12</f>
        <v>111564</v>
      </c>
      <c r="F15" s="17">
        <f>D15*24</f>
        <v>223128</v>
      </c>
      <c r="G15" s="17">
        <f>D15*60</f>
        <v>557820</v>
      </c>
      <c r="H15" s="7">
        <v>6.07</v>
      </c>
      <c r="I15" s="8">
        <f>D15*H15</f>
        <v>56432.79</v>
      </c>
      <c r="J15" s="8">
        <f>E15*H15</f>
        <v>677193.48</v>
      </c>
      <c r="K15" s="8">
        <f t="shared" ref="K15:K17" si="0">F15*H15</f>
        <v>1354386.96</v>
      </c>
      <c r="L15" s="33">
        <f t="shared" ref="L15:L17" si="1">G15*H15</f>
        <v>3385967.4000000004</v>
      </c>
      <c r="M15" s="91"/>
      <c r="N15" s="8">
        <f t="shared" ref="N15:N17" si="2">L15*(100%+$M$14)</f>
        <v>3385967.4000000004</v>
      </c>
    </row>
    <row r="16" spans="2:14" x14ac:dyDescent="0.3">
      <c r="B16" s="4" t="s">
        <v>15</v>
      </c>
      <c r="C16" s="78"/>
      <c r="D16" s="27">
        <v>0</v>
      </c>
      <c r="E16" s="18">
        <f>D16*12</f>
        <v>0</v>
      </c>
      <c r="F16" s="17">
        <f>D16*24</f>
        <v>0</v>
      </c>
      <c r="G16" s="17">
        <f>D16*60</f>
        <v>0</v>
      </c>
      <c r="H16" s="10">
        <v>4.46</v>
      </c>
      <c r="I16" s="8">
        <f>D16*H16</f>
        <v>0</v>
      </c>
      <c r="J16" s="8">
        <f>E16*H16</f>
        <v>0</v>
      </c>
      <c r="K16" s="8">
        <f t="shared" si="0"/>
        <v>0</v>
      </c>
      <c r="L16" s="33">
        <f t="shared" si="1"/>
        <v>0</v>
      </c>
      <c r="M16" s="91"/>
      <c r="N16" s="8">
        <f t="shared" si="2"/>
        <v>0</v>
      </c>
    </row>
    <row r="17" spans="2:14" x14ac:dyDescent="0.3">
      <c r="B17" s="4" t="s">
        <v>21</v>
      </c>
      <c r="C17" s="79"/>
      <c r="D17" s="17">
        <v>7057</v>
      </c>
      <c r="E17" s="18">
        <f>D17*12</f>
        <v>84684</v>
      </c>
      <c r="F17" s="17">
        <f>D17*24</f>
        <v>169368</v>
      </c>
      <c r="G17" s="17">
        <f>D17*60</f>
        <v>423420</v>
      </c>
      <c r="H17" s="9">
        <v>5.91</v>
      </c>
      <c r="I17" s="8">
        <f>D17*H17</f>
        <v>41706.870000000003</v>
      </c>
      <c r="J17" s="8">
        <f>E17*H17</f>
        <v>500482.44</v>
      </c>
      <c r="K17" s="8">
        <f t="shared" si="0"/>
        <v>1000964.88</v>
      </c>
      <c r="L17" s="33">
        <f t="shared" si="1"/>
        <v>2502412.2000000002</v>
      </c>
      <c r="M17" s="92"/>
      <c r="N17" s="8">
        <f t="shared" si="2"/>
        <v>2502412.2000000002</v>
      </c>
    </row>
    <row r="18" spans="2:14" x14ac:dyDescent="0.3">
      <c r="B18" s="31" t="s">
        <v>23</v>
      </c>
      <c r="C18" s="32"/>
      <c r="D18" s="29">
        <f>D14+D15+D16+D17</f>
        <v>37993</v>
      </c>
      <c r="E18" s="26">
        <f>D18*12</f>
        <v>455916</v>
      </c>
      <c r="F18" s="29">
        <f>D18*24</f>
        <v>911832</v>
      </c>
      <c r="G18" s="29">
        <f>D18*60</f>
        <v>2279580</v>
      </c>
      <c r="H18" s="23"/>
      <c r="I18" s="24">
        <f>SUM(I14:I17)</f>
        <v>182964.54</v>
      </c>
      <c r="J18" s="24">
        <f>SUM(J14:J17)</f>
        <v>2195574.48</v>
      </c>
      <c r="K18" s="25">
        <f>SUM(K14:K17)</f>
        <v>4391148.96</v>
      </c>
      <c r="L18" s="25">
        <f>SUM(L14:L17)</f>
        <v>10977872.399999999</v>
      </c>
      <c r="M18" s="57"/>
      <c r="N18" s="25">
        <f>SUM(N14:N17)</f>
        <v>10977872.399999999</v>
      </c>
    </row>
    <row r="19" spans="2:14" ht="34.5" customHeight="1" x14ac:dyDescent="0.3">
      <c r="B19" s="93" t="s">
        <v>0</v>
      </c>
      <c r="C19" s="94"/>
      <c r="D19" s="94"/>
      <c r="E19" s="94"/>
      <c r="F19" s="94"/>
      <c r="G19" s="94"/>
      <c r="H19" s="94"/>
      <c r="I19" s="94"/>
      <c r="J19" s="94"/>
      <c r="K19" s="94"/>
      <c r="L19" s="95"/>
      <c r="M19" s="58" t="s">
        <v>24</v>
      </c>
      <c r="N19" s="59" t="s">
        <v>25</v>
      </c>
    </row>
    <row r="20" spans="2:14" x14ac:dyDescent="0.3">
      <c r="B20" s="84" t="s">
        <v>26</v>
      </c>
      <c r="C20" s="85"/>
      <c r="D20" s="85"/>
      <c r="E20" s="85"/>
      <c r="F20" s="85"/>
      <c r="G20" s="85"/>
      <c r="H20" s="85"/>
      <c r="I20" s="85"/>
      <c r="J20" s="85"/>
      <c r="K20" s="85"/>
      <c r="L20" s="86"/>
      <c r="M20" s="63"/>
      <c r="N20" s="25">
        <f>N18*M20</f>
        <v>0</v>
      </c>
    </row>
    <row r="21" spans="2:14" x14ac:dyDescent="0.3">
      <c r="B21" s="84" t="s">
        <v>27</v>
      </c>
      <c r="C21" s="85"/>
      <c r="D21" s="85"/>
      <c r="E21" s="85"/>
      <c r="F21" s="85"/>
      <c r="G21" s="85"/>
      <c r="H21" s="85"/>
      <c r="I21" s="85"/>
      <c r="J21" s="85"/>
      <c r="K21" s="85"/>
      <c r="L21" s="86"/>
      <c r="M21" s="60"/>
      <c r="N21" s="25">
        <f>N18+N20</f>
        <v>10977872.399999999</v>
      </c>
    </row>
    <row r="22" spans="2:14" x14ac:dyDescent="0.3">
      <c r="B22" s="96" t="s">
        <v>16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</row>
    <row r="23" spans="2:14" x14ac:dyDescent="0.3">
      <c r="B23" s="4" t="s">
        <v>4</v>
      </c>
      <c r="C23" s="77">
        <v>338</v>
      </c>
      <c r="D23" s="18">
        <v>34863</v>
      </c>
      <c r="E23" s="18">
        <f t="shared" ref="E23:E53" si="3">D23*12</f>
        <v>418356</v>
      </c>
      <c r="F23" s="19">
        <f>D23*24</f>
        <v>836712</v>
      </c>
      <c r="G23" s="19">
        <f>D23*60</f>
        <v>2091780</v>
      </c>
      <c r="H23" s="7">
        <v>4.5199999999999996</v>
      </c>
      <c r="I23" s="8">
        <f>D23*H23</f>
        <v>157580.75999999998</v>
      </c>
      <c r="J23" s="8">
        <f>E23*H23</f>
        <v>1890969.1199999999</v>
      </c>
      <c r="K23" s="8">
        <f>F23*H23</f>
        <v>3781938.2399999998</v>
      </c>
      <c r="L23" s="33">
        <f>G23*H23</f>
        <v>9454845.5999999996</v>
      </c>
      <c r="M23" s="90"/>
      <c r="N23" s="8">
        <f>L23*(100%+$M$23)</f>
        <v>9454845.5999999996</v>
      </c>
    </row>
    <row r="24" spans="2:14" x14ac:dyDescent="0.3">
      <c r="B24" s="4" t="s">
        <v>14</v>
      </c>
      <c r="C24" s="78"/>
      <c r="D24" s="18">
        <v>50469</v>
      </c>
      <c r="E24" s="18">
        <f t="shared" si="3"/>
        <v>605628</v>
      </c>
      <c r="F24" s="19">
        <f>D24*24</f>
        <v>1211256</v>
      </c>
      <c r="G24" s="19">
        <f t="shared" ref="G24:G26" si="4">D24*60</f>
        <v>3028140</v>
      </c>
      <c r="H24" s="10">
        <v>6.07</v>
      </c>
      <c r="I24" s="8">
        <f t="shared" ref="I24:I26" si="5">D24*H24</f>
        <v>306346.83</v>
      </c>
      <c r="J24" s="8">
        <f>E24*H24</f>
        <v>3676161.96</v>
      </c>
      <c r="K24" s="8">
        <f t="shared" ref="K24:K26" si="6">F24*H24</f>
        <v>7352323.9199999999</v>
      </c>
      <c r="L24" s="33">
        <f t="shared" ref="L24:L26" si="7">G24*H24</f>
        <v>18380809.800000001</v>
      </c>
      <c r="M24" s="91"/>
      <c r="N24" s="8">
        <f t="shared" ref="N24:N26" si="8">L24*(100%+$M$23)</f>
        <v>18380809.800000001</v>
      </c>
    </row>
    <row r="25" spans="2:14" x14ac:dyDescent="0.3">
      <c r="B25" s="4" t="s">
        <v>15</v>
      </c>
      <c r="C25" s="78"/>
      <c r="D25" s="16">
        <v>1</v>
      </c>
      <c r="E25" s="18">
        <f t="shared" si="3"/>
        <v>12</v>
      </c>
      <c r="F25" s="20">
        <f>D25*24</f>
        <v>24</v>
      </c>
      <c r="G25" s="19">
        <f t="shared" si="4"/>
        <v>60</v>
      </c>
      <c r="H25" s="21">
        <v>4.74</v>
      </c>
      <c r="I25" s="8">
        <f t="shared" si="5"/>
        <v>4.74</v>
      </c>
      <c r="J25" s="8">
        <f>E25*H25</f>
        <v>56.88</v>
      </c>
      <c r="K25" s="8">
        <f t="shared" si="6"/>
        <v>113.76</v>
      </c>
      <c r="L25" s="33">
        <f t="shared" si="7"/>
        <v>284.40000000000003</v>
      </c>
      <c r="M25" s="91"/>
      <c r="N25" s="8">
        <f t="shared" si="8"/>
        <v>284.40000000000003</v>
      </c>
    </row>
    <row r="26" spans="2:14" x14ac:dyDescent="0.3">
      <c r="B26" s="4" t="s">
        <v>21</v>
      </c>
      <c r="C26" s="79"/>
      <c r="D26" s="18">
        <v>7057</v>
      </c>
      <c r="E26" s="18">
        <f>D26*12</f>
        <v>84684</v>
      </c>
      <c r="F26" s="19">
        <f>D26*24</f>
        <v>169368</v>
      </c>
      <c r="G26" s="19">
        <f t="shared" si="4"/>
        <v>423420</v>
      </c>
      <c r="H26" s="10">
        <v>5.91</v>
      </c>
      <c r="I26" s="8">
        <f t="shared" si="5"/>
        <v>41706.870000000003</v>
      </c>
      <c r="J26" s="8">
        <f>E26*H26</f>
        <v>500482.44</v>
      </c>
      <c r="K26" s="8">
        <f t="shared" si="6"/>
        <v>1000964.88</v>
      </c>
      <c r="L26" s="33">
        <f t="shared" si="7"/>
        <v>2502412.2000000002</v>
      </c>
      <c r="M26" s="92"/>
      <c r="N26" s="8">
        <f t="shared" si="8"/>
        <v>2502412.2000000002</v>
      </c>
    </row>
    <row r="27" spans="2:14" x14ac:dyDescent="0.3">
      <c r="B27" s="31" t="s">
        <v>23</v>
      </c>
      <c r="C27" s="32"/>
      <c r="D27" s="22">
        <f>SUM(D23:D26)</f>
        <v>92390</v>
      </c>
      <c r="E27" s="26">
        <f t="shared" si="3"/>
        <v>1108680</v>
      </c>
      <c r="F27" s="22">
        <f>SUM(F23:F26)</f>
        <v>2217360</v>
      </c>
      <c r="G27" s="22">
        <f>SUM(G23:G26)</f>
        <v>5543400</v>
      </c>
      <c r="H27" s="23"/>
      <c r="I27" s="25">
        <f>SUM(I23:I26)</f>
        <v>505639.19999999995</v>
      </c>
      <c r="J27" s="25">
        <f>SUM(J23:J26)</f>
        <v>6067670.4000000004</v>
      </c>
      <c r="K27" s="25">
        <f>SUM(K23:K26)</f>
        <v>12135340.800000001</v>
      </c>
      <c r="L27" s="25">
        <f>SUM(L23:L26)</f>
        <v>30338351.999999996</v>
      </c>
      <c r="M27" s="57"/>
      <c r="N27" s="25">
        <f>SUM(N23:N26)</f>
        <v>30338351.999999996</v>
      </c>
    </row>
    <row r="28" spans="2:14" ht="31.05" customHeight="1" x14ac:dyDescent="0.3">
      <c r="B28" s="93" t="s">
        <v>0</v>
      </c>
      <c r="C28" s="94"/>
      <c r="D28" s="94"/>
      <c r="E28" s="94"/>
      <c r="F28" s="94"/>
      <c r="G28" s="94"/>
      <c r="H28" s="94"/>
      <c r="I28" s="94"/>
      <c r="J28" s="94"/>
      <c r="K28" s="94"/>
      <c r="L28" s="95"/>
      <c r="M28" s="58" t="s">
        <v>24</v>
      </c>
      <c r="N28" s="59" t="s">
        <v>25</v>
      </c>
    </row>
    <row r="29" spans="2:14" x14ac:dyDescent="0.3">
      <c r="B29" s="84" t="s">
        <v>26</v>
      </c>
      <c r="C29" s="85"/>
      <c r="D29" s="85"/>
      <c r="E29" s="85"/>
      <c r="F29" s="85"/>
      <c r="G29" s="85"/>
      <c r="H29" s="85"/>
      <c r="I29" s="85"/>
      <c r="J29" s="85"/>
      <c r="K29" s="85"/>
      <c r="L29" s="86"/>
      <c r="M29" s="63"/>
      <c r="N29" s="25">
        <f>N27*M29</f>
        <v>0</v>
      </c>
    </row>
    <row r="30" spans="2:14" x14ac:dyDescent="0.3">
      <c r="B30" s="84" t="s">
        <v>27</v>
      </c>
      <c r="C30" s="85"/>
      <c r="D30" s="85"/>
      <c r="E30" s="85"/>
      <c r="F30" s="85"/>
      <c r="G30" s="85"/>
      <c r="H30" s="85"/>
      <c r="I30" s="85"/>
      <c r="J30" s="85"/>
      <c r="K30" s="85"/>
      <c r="L30" s="86"/>
      <c r="M30" s="60"/>
      <c r="N30" s="25">
        <f>N27+N29</f>
        <v>30338351.999999996</v>
      </c>
    </row>
    <row r="31" spans="2:14" x14ac:dyDescent="0.3">
      <c r="B31" s="96" t="s">
        <v>17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</row>
    <row r="32" spans="2:14" x14ac:dyDescent="0.3">
      <c r="B32" s="4" t="s">
        <v>4</v>
      </c>
      <c r="C32" s="77">
        <v>195</v>
      </c>
      <c r="D32" s="18">
        <v>6011</v>
      </c>
      <c r="E32" s="18">
        <f t="shared" si="3"/>
        <v>72132</v>
      </c>
      <c r="F32" s="18">
        <f>D32*24</f>
        <v>144264</v>
      </c>
      <c r="G32" s="18">
        <f>D32*60</f>
        <v>360660</v>
      </c>
      <c r="H32" s="7">
        <v>4.82</v>
      </c>
      <c r="I32" s="8">
        <f>D32*H32</f>
        <v>28973.02</v>
      </c>
      <c r="J32" s="8">
        <f>E32*H32</f>
        <v>347676.24000000005</v>
      </c>
      <c r="K32" s="11">
        <f>F32*H32</f>
        <v>695352.4800000001</v>
      </c>
      <c r="L32" s="34">
        <f>G32*H32</f>
        <v>1738381.2000000002</v>
      </c>
      <c r="M32" s="90"/>
      <c r="N32" s="8">
        <f>L32*(100%+$M$32)</f>
        <v>1738381.2000000002</v>
      </c>
    </row>
    <row r="33" spans="2:14" x14ac:dyDescent="0.3">
      <c r="B33" s="4" t="s">
        <v>14</v>
      </c>
      <c r="C33" s="78"/>
      <c r="D33" s="18">
        <v>11953</v>
      </c>
      <c r="E33" s="18">
        <f t="shared" si="3"/>
        <v>143436</v>
      </c>
      <c r="F33" s="18">
        <f>D33*24</f>
        <v>286872</v>
      </c>
      <c r="G33" s="18">
        <f t="shared" ref="G33:G35" si="9">D33*60</f>
        <v>717180</v>
      </c>
      <c r="H33" s="10">
        <v>6.44</v>
      </c>
      <c r="I33" s="8">
        <f t="shared" ref="I33:I35" si="10">D33*H33</f>
        <v>76977.320000000007</v>
      </c>
      <c r="J33" s="8">
        <f>E33*H33</f>
        <v>923727.84000000008</v>
      </c>
      <c r="K33" s="11">
        <f t="shared" ref="K33:K35" si="11">F33*H33</f>
        <v>1847455.6800000002</v>
      </c>
      <c r="L33" s="34">
        <f t="shared" ref="L33:L35" si="12">G33*H33</f>
        <v>4618639.2</v>
      </c>
      <c r="M33" s="91"/>
      <c r="N33" s="8">
        <f t="shared" ref="N33:N35" si="13">L33*(100%+$M$32)</f>
        <v>4618639.2</v>
      </c>
    </row>
    <row r="34" spans="2:14" x14ac:dyDescent="0.3">
      <c r="B34" s="4" t="s">
        <v>15</v>
      </c>
      <c r="C34" s="78"/>
      <c r="D34" s="18">
        <v>0</v>
      </c>
      <c r="E34" s="18">
        <f>D34*12</f>
        <v>0</v>
      </c>
      <c r="F34" s="18">
        <f>D34*24</f>
        <v>0</v>
      </c>
      <c r="G34" s="18">
        <f t="shared" si="9"/>
        <v>0</v>
      </c>
      <c r="H34" s="10">
        <v>4.99</v>
      </c>
      <c r="I34" s="8">
        <f t="shared" si="10"/>
        <v>0</v>
      </c>
      <c r="J34" s="8">
        <f>E34*H34</f>
        <v>0</v>
      </c>
      <c r="K34" s="11">
        <f t="shared" si="11"/>
        <v>0</v>
      </c>
      <c r="L34" s="34">
        <f t="shared" si="12"/>
        <v>0</v>
      </c>
      <c r="M34" s="91"/>
      <c r="N34" s="8">
        <f t="shared" si="13"/>
        <v>0</v>
      </c>
    </row>
    <row r="35" spans="2:14" x14ac:dyDescent="0.3">
      <c r="B35" s="4" t="s">
        <v>21</v>
      </c>
      <c r="C35" s="79"/>
      <c r="D35" s="18">
        <v>3529</v>
      </c>
      <c r="E35" s="18">
        <f t="shared" si="3"/>
        <v>42348</v>
      </c>
      <c r="F35" s="18">
        <f>D35*24</f>
        <v>84696</v>
      </c>
      <c r="G35" s="18">
        <f t="shared" si="9"/>
        <v>211740</v>
      </c>
      <c r="H35" s="10">
        <v>6.33</v>
      </c>
      <c r="I35" s="8">
        <f t="shared" si="10"/>
        <v>22338.57</v>
      </c>
      <c r="J35" s="8">
        <f>E35*H35</f>
        <v>268062.84000000003</v>
      </c>
      <c r="K35" s="11">
        <f t="shared" si="11"/>
        <v>536125.68000000005</v>
      </c>
      <c r="L35" s="34">
        <f t="shared" si="12"/>
        <v>1340314.2</v>
      </c>
      <c r="M35" s="92"/>
      <c r="N35" s="8">
        <f t="shared" si="13"/>
        <v>1340314.2</v>
      </c>
    </row>
    <row r="36" spans="2:14" x14ac:dyDescent="0.3">
      <c r="B36" s="31" t="s">
        <v>23</v>
      </c>
      <c r="C36" s="32"/>
      <c r="D36" s="26">
        <f>SUM(D32:D35)</f>
        <v>21493</v>
      </c>
      <c r="E36" s="26">
        <f t="shared" si="3"/>
        <v>257916</v>
      </c>
      <c r="F36" s="26">
        <f>D36*24</f>
        <v>515832</v>
      </c>
      <c r="G36" s="26">
        <f>D36*60</f>
        <v>1289580</v>
      </c>
      <c r="H36" s="23"/>
      <c r="I36" s="25">
        <f>SUM(I32:I35)</f>
        <v>128288.91</v>
      </c>
      <c r="J36" s="25">
        <f>SUM(J32:J35)</f>
        <v>1539466.9200000002</v>
      </c>
      <c r="K36" s="25">
        <f>SUM(K32:K35)</f>
        <v>3078933.8400000003</v>
      </c>
      <c r="L36" s="25">
        <f>SUM(L32:L35)</f>
        <v>7697334.6000000006</v>
      </c>
      <c r="M36" s="57"/>
      <c r="N36" s="25">
        <f>SUM(N32:N35)</f>
        <v>7697334.6000000006</v>
      </c>
    </row>
    <row r="37" spans="2:14" ht="34.049999999999997" customHeight="1" x14ac:dyDescent="0.3">
      <c r="B37" s="93" t="s">
        <v>0</v>
      </c>
      <c r="C37" s="94"/>
      <c r="D37" s="94"/>
      <c r="E37" s="94"/>
      <c r="F37" s="94"/>
      <c r="G37" s="94"/>
      <c r="H37" s="94"/>
      <c r="I37" s="94"/>
      <c r="J37" s="94"/>
      <c r="K37" s="94"/>
      <c r="L37" s="95"/>
      <c r="M37" s="58" t="s">
        <v>24</v>
      </c>
      <c r="N37" s="59" t="s">
        <v>25</v>
      </c>
    </row>
    <row r="38" spans="2:14" x14ac:dyDescent="0.3">
      <c r="B38" s="84" t="s">
        <v>26</v>
      </c>
      <c r="C38" s="85"/>
      <c r="D38" s="85"/>
      <c r="E38" s="85"/>
      <c r="F38" s="85"/>
      <c r="G38" s="85"/>
      <c r="H38" s="85"/>
      <c r="I38" s="85"/>
      <c r="J38" s="85"/>
      <c r="K38" s="85"/>
      <c r="L38" s="86"/>
      <c r="M38" s="63"/>
      <c r="N38" s="25">
        <f>N36*M38</f>
        <v>0</v>
      </c>
    </row>
    <row r="39" spans="2:14" x14ac:dyDescent="0.3">
      <c r="B39" s="84" t="s">
        <v>27</v>
      </c>
      <c r="C39" s="85"/>
      <c r="D39" s="85"/>
      <c r="E39" s="85"/>
      <c r="F39" s="85"/>
      <c r="G39" s="85"/>
      <c r="H39" s="85"/>
      <c r="I39" s="85"/>
      <c r="J39" s="85"/>
      <c r="K39" s="85"/>
      <c r="L39" s="86"/>
      <c r="M39" s="60"/>
      <c r="N39" s="25">
        <f>N36+N38</f>
        <v>7697334.6000000006</v>
      </c>
    </row>
    <row r="40" spans="2:14" x14ac:dyDescent="0.3">
      <c r="B40" s="87" t="s">
        <v>18</v>
      </c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9"/>
    </row>
    <row r="41" spans="2:14" x14ac:dyDescent="0.3">
      <c r="B41" s="4" t="s">
        <v>4</v>
      </c>
      <c r="C41" s="77">
        <v>404</v>
      </c>
      <c r="D41" s="6">
        <v>33661</v>
      </c>
      <c r="E41" s="18">
        <f t="shared" si="3"/>
        <v>403932</v>
      </c>
      <c r="F41" s="6">
        <f>D41*24</f>
        <v>807864</v>
      </c>
      <c r="G41" s="6">
        <f>D41*60</f>
        <v>2019660</v>
      </c>
      <c r="H41" s="7">
        <v>3.94</v>
      </c>
      <c r="I41" s="11">
        <f>D41*H41</f>
        <v>132624.34</v>
      </c>
      <c r="J41" s="11">
        <f>E41*H41</f>
        <v>1591492.08</v>
      </c>
      <c r="K41" s="11">
        <f>F41*H41</f>
        <v>3182984.16</v>
      </c>
      <c r="L41" s="34">
        <f>G41*H41</f>
        <v>7957460.3999999994</v>
      </c>
      <c r="M41" s="90"/>
      <c r="N41" s="8">
        <f>L41*(100%+$M$41)</f>
        <v>7957460.3999999994</v>
      </c>
    </row>
    <row r="42" spans="2:14" x14ac:dyDescent="0.3">
      <c r="B42" s="4" t="s">
        <v>14</v>
      </c>
      <c r="C42" s="78"/>
      <c r="D42" s="6">
        <v>39844</v>
      </c>
      <c r="E42" s="18">
        <f>D42*12</f>
        <v>478128</v>
      </c>
      <c r="F42" s="6">
        <f>D42*24</f>
        <v>956256</v>
      </c>
      <c r="G42" s="6">
        <f t="shared" ref="G42:G44" si="14">D42*60</f>
        <v>2390640</v>
      </c>
      <c r="H42" s="21">
        <v>6</v>
      </c>
      <c r="I42" s="11">
        <f t="shared" ref="I42:I44" si="15">D42*H42</f>
        <v>239064</v>
      </c>
      <c r="J42" s="11">
        <f>E42*H42</f>
        <v>2868768</v>
      </c>
      <c r="K42" s="11">
        <f t="shared" ref="K42:K44" si="16">F42*H42</f>
        <v>5737536</v>
      </c>
      <c r="L42" s="34">
        <f t="shared" ref="L42:L44" si="17">G42*H42</f>
        <v>14343840</v>
      </c>
      <c r="M42" s="91"/>
      <c r="N42" s="8">
        <f t="shared" ref="N42:N44" si="18">L42*(100%+$M$41)</f>
        <v>14343840</v>
      </c>
    </row>
    <row r="43" spans="2:14" x14ac:dyDescent="0.3">
      <c r="B43" s="4" t="s">
        <v>15</v>
      </c>
      <c r="C43" s="78"/>
      <c r="D43" s="5">
        <v>9</v>
      </c>
      <c r="E43" s="18">
        <f t="shared" si="3"/>
        <v>108</v>
      </c>
      <c r="F43" s="6">
        <f>D43*24</f>
        <v>216</v>
      </c>
      <c r="G43" s="6">
        <f t="shared" si="14"/>
        <v>540</v>
      </c>
      <c r="H43" s="10">
        <v>4.68</v>
      </c>
      <c r="I43" s="11">
        <f t="shared" si="15"/>
        <v>42.12</v>
      </c>
      <c r="J43" s="11">
        <f>E43*H43</f>
        <v>505.43999999999994</v>
      </c>
      <c r="K43" s="11">
        <f t="shared" si="16"/>
        <v>1010.8799999999999</v>
      </c>
      <c r="L43" s="34">
        <f t="shared" si="17"/>
        <v>2527.1999999999998</v>
      </c>
      <c r="M43" s="91"/>
      <c r="N43" s="8">
        <f t="shared" si="18"/>
        <v>2527.1999999999998</v>
      </c>
    </row>
    <row r="44" spans="2:14" x14ac:dyDescent="0.3">
      <c r="B44" s="4" t="s">
        <v>21</v>
      </c>
      <c r="C44" s="79"/>
      <c r="D44" s="6">
        <v>42344</v>
      </c>
      <c r="E44" s="18">
        <f t="shared" si="3"/>
        <v>508128</v>
      </c>
      <c r="F44" s="6">
        <f>D44*24</f>
        <v>1016256</v>
      </c>
      <c r="G44" s="6">
        <f t="shared" si="14"/>
        <v>2540640</v>
      </c>
      <c r="H44" s="10">
        <v>5.88</v>
      </c>
      <c r="I44" s="11">
        <f t="shared" si="15"/>
        <v>248982.72</v>
      </c>
      <c r="J44" s="11">
        <f>E44*H44</f>
        <v>2987792.64</v>
      </c>
      <c r="K44" s="11">
        <f t="shared" si="16"/>
        <v>5975585.2800000003</v>
      </c>
      <c r="L44" s="34">
        <f t="shared" si="17"/>
        <v>14938963.199999999</v>
      </c>
      <c r="M44" s="92"/>
      <c r="N44" s="8">
        <f t="shared" si="18"/>
        <v>14938963.199999999</v>
      </c>
    </row>
    <row r="45" spans="2:14" x14ac:dyDescent="0.3">
      <c r="B45" s="31" t="s">
        <v>23</v>
      </c>
      <c r="C45" s="32"/>
      <c r="D45" s="22">
        <f>SUM(D41:D44)</f>
        <v>115858</v>
      </c>
      <c r="E45" s="26">
        <f t="shared" si="3"/>
        <v>1390296</v>
      </c>
      <c r="F45" s="22">
        <f>D45*24</f>
        <v>2780592</v>
      </c>
      <c r="G45" s="22">
        <f>SUM(G41:G44)</f>
        <v>6951480</v>
      </c>
      <c r="H45" s="23"/>
      <c r="I45" s="25">
        <f>SUM(I41:I44)</f>
        <v>620713.17999999993</v>
      </c>
      <c r="J45" s="25">
        <f>SUM(J41:J44)</f>
        <v>7448558.1600000001</v>
      </c>
      <c r="K45" s="25">
        <f>SUM(K41:K44)</f>
        <v>14897116.32</v>
      </c>
      <c r="L45" s="25">
        <f>SUM(L41:L44)</f>
        <v>37242790.799999997</v>
      </c>
      <c r="M45" s="57"/>
      <c r="N45" s="25">
        <f>SUM(N41:N44)</f>
        <v>37242790.799999997</v>
      </c>
    </row>
    <row r="46" spans="2:14" ht="35.549999999999997" customHeight="1" x14ac:dyDescent="0.3">
      <c r="B46" s="93" t="s">
        <v>0</v>
      </c>
      <c r="C46" s="94"/>
      <c r="D46" s="94"/>
      <c r="E46" s="94"/>
      <c r="F46" s="94"/>
      <c r="G46" s="94"/>
      <c r="H46" s="94"/>
      <c r="I46" s="94"/>
      <c r="J46" s="94"/>
      <c r="K46" s="94"/>
      <c r="L46" s="95"/>
      <c r="M46" s="58" t="s">
        <v>24</v>
      </c>
      <c r="N46" s="59" t="s">
        <v>25</v>
      </c>
    </row>
    <row r="47" spans="2:14" x14ac:dyDescent="0.3">
      <c r="B47" s="84" t="s">
        <v>26</v>
      </c>
      <c r="C47" s="85"/>
      <c r="D47" s="85"/>
      <c r="E47" s="85"/>
      <c r="F47" s="85"/>
      <c r="G47" s="85"/>
      <c r="H47" s="85"/>
      <c r="I47" s="85"/>
      <c r="J47" s="85"/>
      <c r="K47" s="85"/>
      <c r="L47" s="86"/>
      <c r="M47" s="63"/>
      <c r="N47" s="25">
        <f>N45*M47</f>
        <v>0</v>
      </c>
    </row>
    <row r="48" spans="2:14" x14ac:dyDescent="0.3">
      <c r="B48" s="84" t="s">
        <v>27</v>
      </c>
      <c r="C48" s="85"/>
      <c r="D48" s="85"/>
      <c r="E48" s="85"/>
      <c r="F48" s="85"/>
      <c r="G48" s="85"/>
      <c r="H48" s="85"/>
      <c r="I48" s="85"/>
      <c r="J48" s="85"/>
      <c r="K48" s="85"/>
      <c r="L48" s="86"/>
      <c r="M48" s="60"/>
      <c r="N48" s="25">
        <f>N45+N47</f>
        <v>37242790.799999997</v>
      </c>
    </row>
    <row r="49" spans="2:14" x14ac:dyDescent="0.3">
      <c r="B49" s="87" t="s">
        <v>19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9"/>
    </row>
    <row r="50" spans="2:14" x14ac:dyDescent="0.3">
      <c r="B50" s="4" t="s">
        <v>4</v>
      </c>
      <c r="C50" s="77">
        <v>220</v>
      </c>
      <c r="D50" s="19">
        <v>24044</v>
      </c>
      <c r="E50" s="18">
        <f>D50*12</f>
        <v>288528</v>
      </c>
      <c r="F50" s="6">
        <f>D50*24</f>
        <v>577056</v>
      </c>
      <c r="G50" s="6">
        <f>D50*60</f>
        <v>1442640</v>
      </c>
      <c r="H50" s="7">
        <v>4.28</v>
      </c>
      <c r="I50" s="11">
        <f>D50*H50</f>
        <v>102908.32</v>
      </c>
      <c r="J50" s="11">
        <f>E50*12</f>
        <v>3462336</v>
      </c>
      <c r="K50" s="11">
        <f>F50*H50</f>
        <v>2469799.6800000002</v>
      </c>
      <c r="L50" s="34">
        <f>G50*H50</f>
        <v>6174499.2000000002</v>
      </c>
      <c r="M50" s="90"/>
      <c r="N50" s="8">
        <f>L50*(100%+$M$50)</f>
        <v>6174499.2000000002</v>
      </c>
    </row>
    <row r="51" spans="2:14" x14ac:dyDescent="0.3">
      <c r="B51" s="4" t="s">
        <v>14</v>
      </c>
      <c r="C51" s="78"/>
      <c r="D51" s="19">
        <v>21250</v>
      </c>
      <c r="E51" s="18">
        <f t="shared" si="3"/>
        <v>255000</v>
      </c>
      <c r="F51" s="6">
        <f>D51*24</f>
        <v>510000</v>
      </c>
      <c r="G51" s="6">
        <f t="shared" ref="G51:G53" si="19">D51*60</f>
        <v>1275000</v>
      </c>
      <c r="H51" s="10">
        <v>6.13</v>
      </c>
      <c r="I51" s="11">
        <f t="shared" ref="I51:I53" si="20">D51*H51</f>
        <v>130262.5</v>
      </c>
      <c r="J51" s="11">
        <f>E51*12</f>
        <v>3060000</v>
      </c>
      <c r="K51" s="11">
        <f t="shared" ref="K51:K53" si="21">F51*H51</f>
        <v>3126300</v>
      </c>
      <c r="L51" s="34">
        <f t="shared" ref="L51:L53" si="22">G51*H51</f>
        <v>7815750</v>
      </c>
      <c r="M51" s="91"/>
      <c r="N51" s="8">
        <f t="shared" ref="N51:N53" si="23">L51*(100%+$M$50)</f>
        <v>7815750</v>
      </c>
    </row>
    <row r="52" spans="2:14" x14ac:dyDescent="0.3">
      <c r="B52" s="4" t="s">
        <v>15</v>
      </c>
      <c r="C52" s="78"/>
      <c r="D52" s="16">
        <v>0</v>
      </c>
      <c r="E52" s="18">
        <f t="shared" si="3"/>
        <v>0</v>
      </c>
      <c r="F52" s="6">
        <f>D52*24</f>
        <v>0</v>
      </c>
      <c r="G52" s="6">
        <f t="shared" si="19"/>
        <v>0</v>
      </c>
      <c r="H52" s="10">
        <v>4.76</v>
      </c>
      <c r="I52" s="11">
        <f t="shared" si="20"/>
        <v>0</v>
      </c>
      <c r="J52" s="11">
        <f>E52*12</f>
        <v>0</v>
      </c>
      <c r="K52" s="11">
        <f t="shared" si="21"/>
        <v>0</v>
      </c>
      <c r="L52" s="34">
        <f t="shared" si="22"/>
        <v>0</v>
      </c>
      <c r="M52" s="91"/>
      <c r="N52" s="8">
        <f t="shared" si="23"/>
        <v>0</v>
      </c>
    </row>
    <row r="53" spans="2:14" x14ac:dyDescent="0.3">
      <c r="B53" s="4" t="s">
        <v>21</v>
      </c>
      <c r="C53" s="79"/>
      <c r="D53" s="19">
        <v>10586</v>
      </c>
      <c r="E53" s="18">
        <f t="shared" si="3"/>
        <v>127032</v>
      </c>
      <c r="F53" s="19">
        <f>D53*24</f>
        <v>254064</v>
      </c>
      <c r="G53" s="6">
        <f t="shared" si="19"/>
        <v>635160</v>
      </c>
      <c r="H53" s="10">
        <v>5.92</v>
      </c>
      <c r="I53" s="11">
        <f t="shared" si="20"/>
        <v>62669.120000000003</v>
      </c>
      <c r="J53" s="11">
        <f>E53*H53</f>
        <v>752029.44</v>
      </c>
      <c r="K53" s="11">
        <f t="shared" si="21"/>
        <v>1504058.88</v>
      </c>
      <c r="L53" s="34">
        <f t="shared" si="22"/>
        <v>3760147.2</v>
      </c>
      <c r="M53" s="92"/>
      <c r="N53" s="8">
        <f t="shared" si="23"/>
        <v>3760147.2</v>
      </c>
    </row>
    <row r="54" spans="2:14" x14ac:dyDescent="0.3">
      <c r="B54" s="31" t="s">
        <v>23</v>
      </c>
      <c r="C54" s="32"/>
      <c r="D54" s="22">
        <f>SUM(D50:D53)</f>
        <v>55880</v>
      </c>
      <c r="E54" s="26">
        <f>D54*12</f>
        <v>670560</v>
      </c>
      <c r="F54" s="22">
        <f>SUM(F50:F53)</f>
        <v>1341120</v>
      </c>
      <c r="G54" s="22">
        <f>SUM(G50:G53)</f>
        <v>3352800</v>
      </c>
      <c r="H54" s="23"/>
      <c r="I54" s="25">
        <f>SUM(I50:I53)</f>
        <v>295839.94</v>
      </c>
      <c r="J54" s="25">
        <f>SUM(J50:J53)</f>
        <v>7274365.4399999995</v>
      </c>
      <c r="K54" s="25">
        <f>SUM(K50:K53)</f>
        <v>7100158.5599999996</v>
      </c>
      <c r="L54" s="25">
        <f>SUM(L50:L53)</f>
        <v>17750396.399999999</v>
      </c>
      <c r="M54" s="57"/>
      <c r="N54" s="25">
        <f>SUM(N50:N53)</f>
        <v>17750396.399999999</v>
      </c>
    </row>
    <row r="55" spans="2:14" ht="35.549999999999997" customHeight="1" x14ac:dyDescent="0.3">
      <c r="B55" s="93" t="s">
        <v>0</v>
      </c>
      <c r="C55" s="94"/>
      <c r="D55" s="94"/>
      <c r="E55" s="94"/>
      <c r="F55" s="94"/>
      <c r="G55" s="94"/>
      <c r="H55" s="94"/>
      <c r="I55" s="94"/>
      <c r="J55" s="94"/>
      <c r="K55" s="94"/>
      <c r="L55" s="95"/>
      <c r="M55" s="58" t="s">
        <v>24</v>
      </c>
      <c r="N55" s="59" t="s">
        <v>25</v>
      </c>
    </row>
    <row r="56" spans="2:14" x14ac:dyDescent="0.3">
      <c r="B56" s="84" t="s">
        <v>26</v>
      </c>
      <c r="C56" s="85"/>
      <c r="D56" s="85"/>
      <c r="E56" s="85"/>
      <c r="F56" s="85"/>
      <c r="G56" s="85"/>
      <c r="H56" s="85"/>
      <c r="I56" s="85"/>
      <c r="J56" s="85"/>
      <c r="K56" s="85"/>
      <c r="L56" s="86"/>
      <c r="M56" s="63"/>
      <c r="N56" s="25">
        <f>N54*M56</f>
        <v>0</v>
      </c>
    </row>
    <row r="57" spans="2:14" x14ac:dyDescent="0.3">
      <c r="B57" s="84" t="s">
        <v>27</v>
      </c>
      <c r="C57" s="85"/>
      <c r="D57" s="85"/>
      <c r="E57" s="85"/>
      <c r="F57" s="85"/>
      <c r="G57" s="85"/>
      <c r="H57" s="85"/>
      <c r="I57" s="85"/>
      <c r="J57" s="85"/>
      <c r="K57" s="85"/>
      <c r="L57" s="86"/>
      <c r="M57" s="60"/>
      <c r="N57" s="25">
        <f>N54+N56</f>
        <v>17750396.399999999</v>
      </c>
    </row>
    <row r="58" spans="2:14" ht="21.45" customHeight="1" x14ac:dyDescent="0.3">
      <c r="B58" s="39" t="s">
        <v>31</v>
      </c>
      <c r="C58" s="13">
        <f>C14+C23+C32+C41+C50</f>
        <v>1300</v>
      </c>
      <c r="D58" s="14">
        <f>D18+D27+D36+D45+D54</f>
        <v>323614</v>
      </c>
      <c r="E58" s="62">
        <f>D58*12</f>
        <v>3883368</v>
      </c>
      <c r="F58" s="14">
        <f>F18+F27+F36+F45+F54</f>
        <v>7766736</v>
      </c>
      <c r="G58" s="14">
        <f>G18+G27+G36+G45+G54</f>
        <v>19416840</v>
      </c>
      <c r="H58" s="12"/>
      <c r="I58" s="15">
        <f>I18+I27+I36+I45+I54</f>
        <v>1733445.77</v>
      </c>
      <c r="J58" s="15">
        <f>J18+J27+J36+J45+J54</f>
        <v>24525635.399999999</v>
      </c>
      <c r="K58" s="15">
        <f>K18+K27+K36+K45+K54</f>
        <v>41602698.480000004</v>
      </c>
      <c r="L58" s="15">
        <f>L18+L27+L36+L45+L54</f>
        <v>104006746.19999999</v>
      </c>
      <c r="M58" s="61"/>
      <c r="N58" s="15">
        <f>N57+N48+N39+N30+N21</f>
        <v>104006746.19999999</v>
      </c>
    </row>
    <row r="60" spans="2:14" ht="67.5" customHeight="1" x14ac:dyDescent="0.3">
      <c r="B60" s="99" t="s">
        <v>49</v>
      </c>
      <c r="C60" s="99"/>
      <c r="D60" s="99"/>
      <c r="E60" s="99"/>
      <c r="F60" s="99"/>
      <c r="G60" s="99"/>
    </row>
  </sheetData>
  <mergeCells count="35">
    <mergeCell ref="B10:G10"/>
    <mergeCell ref="B7:E7"/>
    <mergeCell ref="B6:D6"/>
    <mergeCell ref="B2:N2"/>
    <mergeCell ref="B60:G60"/>
    <mergeCell ref="B49:N49"/>
    <mergeCell ref="C50:C53"/>
    <mergeCell ref="M50:M53"/>
    <mergeCell ref="B55:L55"/>
    <mergeCell ref="B56:L56"/>
    <mergeCell ref="B57:L57"/>
    <mergeCell ref="B40:N40"/>
    <mergeCell ref="C41:C44"/>
    <mergeCell ref="M41:M44"/>
    <mergeCell ref="B46:L46"/>
    <mergeCell ref="B47:L47"/>
    <mergeCell ref="B48:L48"/>
    <mergeCell ref="B31:N31"/>
    <mergeCell ref="C32:C35"/>
    <mergeCell ref="M32:M35"/>
    <mergeCell ref="B37:L37"/>
    <mergeCell ref="B38:L38"/>
    <mergeCell ref="B39:L39"/>
    <mergeCell ref="B30:L30"/>
    <mergeCell ref="B13:N13"/>
    <mergeCell ref="C14:C17"/>
    <mergeCell ref="M14:M17"/>
    <mergeCell ref="B19:L19"/>
    <mergeCell ref="B20:L20"/>
    <mergeCell ref="B21:L21"/>
    <mergeCell ref="B22:N22"/>
    <mergeCell ref="C23:C26"/>
    <mergeCell ref="M23:M26"/>
    <mergeCell ref="B28:L28"/>
    <mergeCell ref="B29:L29"/>
  </mergeCells>
  <pageMargins left="0.511811024" right="0.511811024" top="0.78740157499999996" bottom="0.78740157499999996" header="0.31496062000000002" footer="0.31496062000000002"/>
  <pageSetup paperSize="9" scale="44" orientation="portrait" r:id="rId1"/>
  <headerFooter>
    <oddHeader>&amp;L&amp;"Calibri"&amp;10&amp;K000000 #pública&amp;1#_x000D_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3BDBBFAB37B84B919B308C48CEE88D" ma:contentTypeVersion="21" ma:contentTypeDescription="Crie um novo documento." ma:contentTypeScope="" ma:versionID="a161d18bc00edc8471ba495fd5c4c24a">
  <xsd:schema xmlns:xsd="http://www.w3.org/2001/XMLSchema" xmlns:xs="http://www.w3.org/2001/XMLSchema" xmlns:p="http://schemas.microsoft.com/office/2006/metadata/properties" xmlns:ns1="http://schemas.microsoft.com/sharepoint/v3" xmlns:ns2="53e43de9-7756-4fb1-ac97-3d53098c0e9c" xmlns:ns3="4ff52d9b-781f-4547-b63a-6c7cdc8e6e59" targetNamespace="http://schemas.microsoft.com/office/2006/metadata/properties" ma:root="true" ma:fieldsID="dd09a0ade3af06ff3cf48f06511edfd8" ns1:_="" ns2:_="" ns3:_="">
    <xsd:import namespace="http://schemas.microsoft.com/sharepoint/v3"/>
    <xsd:import namespace="53e43de9-7756-4fb1-ac97-3d53098c0e9c"/>
    <xsd:import namespace="4ff52d9b-781f-4547-b63a-6c7cdc8e6e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43de9-7756-4fb1-ac97-3d53098c0e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tatus de liberação" ma:internalName="Status_x0020_de_x0020_libera_x00e7__x00e3_o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Marcaçõe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52d9b-781f-4547-b63a-6c7cdc8e6e5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174204de-973c-4c1a-ad57-dee5b0c84d8d}" ma:internalName="TaxCatchAll" ma:showField="CatchAllData" ma:web="4ff52d9b-781f-4547-b63a-6c7cdc8e6e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Flow_SignoffStatus xmlns="53e43de9-7756-4fb1-ac97-3d53098c0e9c" xsi:nil="true"/>
    <lcf76f155ced4ddcb4097134ff3c332f xmlns="53e43de9-7756-4fb1-ac97-3d53098c0e9c">
      <Terms xmlns="http://schemas.microsoft.com/office/infopath/2007/PartnerControls"/>
    </lcf76f155ced4ddcb4097134ff3c332f>
    <TaxCatchAll xmlns="4ff52d9b-781f-4547-b63a-6c7cdc8e6e5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9DEDE8-D353-4383-A80E-AA2E9583B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3e43de9-7756-4fb1-ac97-3d53098c0e9c"/>
    <ds:schemaRef ds:uri="4ff52d9b-781f-4547-b63a-6c7cdc8e6e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29A782-2FE8-4AB1-8093-F5C8383ACDAA}">
  <ds:schemaRefs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53e43de9-7756-4fb1-ac97-3d53098c0e9c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4ff52d9b-781f-4547-b63a-6c7cdc8e6e59"/>
  </ds:schemaRefs>
</ds:datastoreItem>
</file>

<file path=customXml/itemProps3.xml><?xml version="1.0" encoding="utf-8"?>
<ds:datastoreItem xmlns:ds="http://schemas.openxmlformats.org/officeDocument/2006/customXml" ds:itemID="{47443EBE-3C36-4295-A89F-98E82CA45C6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a8ee1c0-7bef-4b0e-9720-38e5bcc1c3ad}" enabled="1" method="Privileged" siteId="{ffc0be44-315f-4479-b12f-56afe6ededd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Vr Referência s desconto</vt:lpstr>
      <vt:lpstr>Anexo I -F Planilha  Proposta</vt:lpstr>
    </vt:vector>
  </TitlesOfParts>
  <Company>BB Tecnologia e Servicos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Luiza de Moulaz Toledo</dc:creator>
  <cp:lastModifiedBy>Marcela Fortes Costa Mattos</cp:lastModifiedBy>
  <cp:lastPrinted>2024-12-26T14:51:38Z</cp:lastPrinted>
  <dcterms:created xsi:type="dcterms:W3CDTF">2024-09-02T21:14:19Z</dcterms:created>
  <dcterms:modified xsi:type="dcterms:W3CDTF">2025-01-10T15:27:43Z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0e9cc9-ac6f-42b1-bf24-968858a22d9f_SiteId">
    <vt:lpwstr>ffc0be44-315f-4479-b12f-56afe6ededd6</vt:lpwstr>
  </property>
  <property fmtid="{D5CDD505-2E9C-101B-9397-08002B2CF9AE}" pid="3" name="MSIP_Label_510e9cc9-ac6f-42b1-bf24-968858a22d9f_Method">
    <vt:lpwstr>Standard</vt:lpwstr>
  </property>
  <property fmtid="{D5CDD505-2E9C-101B-9397-08002B2CF9AE}" pid="4" name="MSIP_Label_510e9cc9-ac6f-42b1-bf24-968858a22d9f_SetDate">
    <vt:lpwstr>2021-09-29T12:17:28Z</vt:lpwstr>
  </property>
  <property fmtid="{D5CDD505-2E9C-101B-9397-08002B2CF9AE}" pid="5" name="MediaServiceImageTags">
    <vt:lpwstr/>
  </property>
  <property fmtid="{D5CDD505-2E9C-101B-9397-08002B2CF9AE}" pid="6" name="ContentTypeId">
    <vt:lpwstr>0x010100893BDBBFAB37B84B919B308C48CEE88D</vt:lpwstr>
  </property>
  <property fmtid="{D5CDD505-2E9C-101B-9397-08002B2CF9AE}" pid="7" name="MSIP_Label_510e9cc9-ac6f-42b1-bf24-968858a22d9f_ActionId">
    <vt:lpwstr>618cc78e-f428-47cb-8470-aa8b708d3332</vt:lpwstr>
  </property>
  <property fmtid="{D5CDD505-2E9C-101B-9397-08002B2CF9AE}" pid="8" name="MSIP_Label_510e9cc9-ac6f-42b1-bf24-968858a22d9f_Enabled">
    <vt:lpwstr>true</vt:lpwstr>
  </property>
  <property fmtid="{D5CDD505-2E9C-101B-9397-08002B2CF9AE}" pid="9" name="MSIP_Label_510e9cc9-ac6f-42b1-bf24-968858a22d9f_Name">
    <vt:lpwstr>Classificação interna</vt:lpwstr>
  </property>
  <property fmtid="{D5CDD505-2E9C-101B-9397-08002B2CF9AE}" pid="10" name="MSIP_Label_510e9cc9-ac6f-42b1-bf24-968858a22d9f_ContentBits">
    <vt:lpwstr>1</vt:lpwstr>
  </property>
</Properties>
</file>