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5C8CABBD-0366-4088-8B02-C6DB118C0575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</sheets>
  <definedNames>
    <definedName name="_xlnm.Print_Area" localSheetId="0">Consolidação!$A$1:$J$23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F45" i="9"/>
  <c r="F45" i="8"/>
  <c r="F45" i="3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0"/>
  <c r="F45" i="20" s="1"/>
  <c r="D45" i="23"/>
  <c r="F45" i="23" s="1"/>
  <c r="D45" i="21"/>
  <c r="F45" i="21" s="1"/>
  <c r="D45" i="11"/>
  <c r="F45" i="11" s="1"/>
  <c r="D45" i="10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0"/>
  <c r="D7" i="23"/>
  <c r="D7" i="21"/>
  <c r="D7" i="9"/>
  <c r="D7" i="8"/>
  <c r="D7" i="6"/>
  <c r="D7" i="5"/>
  <c r="D7" i="4"/>
  <c r="D7" i="3"/>
  <c r="D7" i="2"/>
  <c r="D15" i="20" l="1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0"/>
  <c r="J31" i="23"/>
  <c r="J31" i="21"/>
  <c r="J31" i="11"/>
  <c r="J31" i="9"/>
  <c r="J31" i="8"/>
  <c r="J31" i="5"/>
  <c r="J31" i="4"/>
  <c r="J31" i="3"/>
  <c r="J31" i="2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3" l="1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E9" i="11"/>
  <c r="J38" i="5"/>
  <c r="J39" i="5" s="1"/>
  <c r="E9" i="2"/>
  <c r="J38" i="3"/>
  <c r="J39" i="3" s="1"/>
  <c r="J41" i="3" s="1"/>
  <c r="D10" i="3" s="1"/>
  <c r="J38" i="11"/>
  <c r="J39" i="11" s="1"/>
  <c r="J41" i="11" s="1"/>
  <c r="D10" i="11" s="1"/>
  <c r="J34" i="1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23"/>
  <c r="J39" i="23" s="1"/>
  <c r="J41" i="23" s="1"/>
  <c r="D10" i="23" s="1"/>
  <c r="E9" i="21"/>
  <c r="M27" i="21"/>
  <c r="M27" i="10"/>
  <c r="M27" i="6"/>
  <c r="M27" i="3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E9" i="23"/>
  <c r="E9" i="20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21" l="1"/>
  <c r="D13" i="21" s="1"/>
  <c r="E14" i="21" s="1"/>
  <c r="E15" i="21" s="1"/>
  <c r="D10" i="4"/>
  <c r="E10" i="4"/>
  <c r="D13" i="4" s="1"/>
  <c r="D10" i="2"/>
  <c r="E10" i="2"/>
  <c r="D13" i="2" s="1"/>
  <c r="E14" i="2" s="1"/>
  <c r="E15" i="2" s="1"/>
  <c r="E10" i="23"/>
  <c r="D13" i="23" s="1"/>
  <c r="E10" i="20"/>
  <c r="D13" i="20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3"/>
  <c r="E15" i="23" s="1"/>
  <c r="D16" i="21"/>
  <c r="E14" i="20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D16" i="23" l="1"/>
  <c r="E18" i="21"/>
  <c r="D17" i="21"/>
  <c r="E15" i="20"/>
  <c r="D16" i="20" s="1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21"/>
  <c r="D20" i="21" s="1"/>
  <c r="E18" i="23"/>
  <c r="D17" i="23"/>
  <c r="D17" i="20"/>
  <c r="E18" i="20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E45" i="4" l="1"/>
  <c r="E20" i="4"/>
  <c r="E45" i="21"/>
  <c r="E20" i="21"/>
  <c r="D19" i="8"/>
  <c r="E45" i="8" s="1"/>
  <c r="D19" i="5"/>
  <c r="D20" i="5" s="1"/>
  <c r="D19" i="3"/>
  <c r="D20" i="3" s="1"/>
  <c r="D19" i="23"/>
  <c r="D19" i="20"/>
  <c r="D19" i="11"/>
  <c r="D19" i="10"/>
  <c r="D19" i="9"/>
  <c r="D19" i="1"/>
  <c r="E20" i="1" s="1"/>
  <c r="D19" i="6"/>
  <c r="D20" i="2"/>
  <c r="E45" i="2"/>
  <c r="E20" i="2"/>
  <c r="F18" i="7" l="1"/>
  <c r="F46" i="21"/>
  <c r="F47" i="21" s="1"/>
  <c r="F14" i="7"/>
  <c r="F46" i="8"/>
  <c r="F47" i="8" s="1"/>
  <c r="F11" i="7"/>
  <c r="F46" i="4"/>
  <c r="F47" i="4" s="1"/>
  <c r="F9" i="7"/>
  <c r="F46" i="2"/>
  <c r="F47" i="2" s="1"/>
  <c r="E20" i="5"/>
  <c r="E45" i="5"/>
  <c r="E20" i="8"/>
  <c r="D20" i="8"/>
  <c r="E20" i="3"/>
  <c r="E45" i="3"/>
  <c r="E45" i="1"/>
  <c r="F8" i="7" s="1"/>
  <c r="D20" i="1"/>
  <c r="D20" i="23"/>
  <c r="E45" i="23"/>
  <c r="E20" i="23"/>
  <c r="E20" i="20"/>
  <c r="E45" i="20"/>
  <c r="D20" i="20"/>
  <c r="D20" i="11"/>
  <c r="E20" i="11"/>
  <c r="E45" i="11"/>
  <c r="D20" i="10"/>
  <c r="E45" i="10"/>
  <c r="E20" i="10"/>
  <c r="D20" i="9"/>
  <c r="E45" i="9"/>
  <c r="E20" i="9"/>
  <c r="E45" i="6"/>
  <c r="E20" i="6"/>
  <c r="D20" i="6"/>
  <c r="F19" i="7" l="1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3" l="1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D7" i="1" l="1"/>
  <c r="A45" i="1" s="1"/>
  <c r="M7" i="1" l="1"/>
  <c r="F47" i="1" l="1"/>
  <c r="F48" i="1" s="1"/>
  <c r="H8" i="7" s="1"/>
  <c r="H21" i="7" s="1"/>
  <c r="G8" i="7" l="1"/>
</calcChain>
</file>

<file path=xl/sharedStrings.xml><?xml version="1.0" encoding="utf-8"?>
<sst xmlns="http://schemas.openxmlformats.org/spreadsheetml/2006/main" count="1468" uniqueCount="174">
  <si>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</si>
  <si>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</si>
  <si>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</si>
  <si>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</si>
  <si>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</si>
  <si>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</si>
  <si>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</si>
  <si>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</si>
  <si>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</si>
  <si>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</si>
  <si>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</si>
  <si>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</si>
  <si>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</si>
  <si>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</si>
  <si>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</si>
  <si>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</si>
  <si>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</si>
  <si>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</si>
  <si>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</si>
  <si>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</si>
  <si>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</si>
  <si>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</si>
  <si>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</si>
  <si>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</si>
  <si>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</si>
  <si>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</si>
  <si>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</si>
  <si>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</si>
  <si>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</si>
  <si>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</si>
  <si>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</si>
  <si>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</si>
  <si>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</si>
  <si>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</si>
  <si>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</si>
  <si>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</si>
  <si>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</si>
  <si>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</si>
  <si>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</si>
  <si>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</si>
  <si>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</si>
  <si>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</si>
  <si>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</si>
  <si>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</si>
  <si>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</si>
  <si>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</si>
  <si>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</si>
  <si>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</si>
  <si>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</si>
  <si>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</si>
  <si>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</si>
  <si>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</si>
  <si>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</si>
  <si>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</si>
  <si>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</si>
  <si>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</si>
  <si>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</si>
  <si>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</si>
  <si>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</si>
  <si>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</si>
  <si>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</si>
  <si>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</si>
  <si>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</si>
  <si>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</si>
  <si>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</si>
  <si>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</si>
  <si>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</si>
  <si>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</si>
  <si>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</si>
  <si>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</si>
  <si>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</si>
  <si>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</si>
  <si>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</si>
  <si>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</si>
  <si>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</si>
  <si>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</si>
  <si>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</si>
  <si>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</si>
  <si>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</si>
  <si>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</si>
  <si>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</si>
  <si>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</si>
  <si>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</si>
  <si>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</si>
  <si>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</si>
  <si>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</si>
  <si>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</si>
  <si>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</si>
  <si>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</si>
  <si>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</si>
  <si>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</si>
  <si>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</si>
  <si>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</si>
  <si>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</si>
  <si>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</si>
  <si>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</si>
  <si>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</si>
  <si>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</si>
  <si>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</si>
  <si>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</si>
  <si>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</si>
  <si>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</si>
  <si>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</si>
  <si>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</si>
  <si>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</si>
  <si>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</si>
  <si>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</si>
  <si>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</si>
  <si>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</si>
  <si>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</si>
  <si>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</si>
  <si>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</si>
  <si>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</si>
  <si>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</si>
  <si>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</si>
  <si>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</si>
  <si>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</si>
  <si>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</si>
  <si>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</si>
  <si>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</si>
  <si>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</si>
  <si>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</si>
  <si>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</si>
  <si>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</si>
  <si>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</si>
  <si>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</si>
  <si>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</si>
  <si>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</si>
  <si>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</si>
  <si>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</si>
  <si>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</si>
  <si>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</si>
  <si>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</si>
  <si>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</si>
  <si>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</si>
  <si>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</si>
  <si>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</si>
  <si>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</si>
  <si>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</si>
  <si>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</si>
  <si>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</si>
  <si>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</si>
  <si>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</si>
  <si>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</si>
  <si>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</si>
  <si>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</si>
  <si>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</si>
  <si>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</si>
  <si>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</si>
  <si>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</si>
  <si>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</si>
  <si>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</si>
  <si>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</si>
  <si>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</si>
  <si>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</si>
  <si>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</si>
  <si>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</si>
  <si>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</si>
  <si>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</si>
  <si>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</si>
  <si>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</si>
  <si>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</si>
  <si>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</si>
  <si>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</si>
  <si>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</si>
  <si>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</si>
  <si>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</si>
  <si>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</si>
  <si>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Rede e Segurança </t>
  </si>
  <si>
    <t xml:space="preserve">Arquiteto de Rede </t>
  </si>
  <si>
    <t xml:space="preserve">Arquiteto Cloud </t>
  </si>
  <si>
    <t xml:space="preserve">Arquiteto de Banco de Dados </t>
  </si>
  <si>
    <t xml:space="preserve">Analista de Sistemas Operacionais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</si>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</sst>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25"/>
  <sheetViews>
    <sheetView showGridLines="0" tabSelected="1" topLeftCell="A2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16" t="s">
        <v>120</v>
      </c>
      <c r="B3" s="117"/>
      <c r="C3" s="117"/>
      <c r="D3" s="117"/>
      <c r="E3" s="117"/>
      <c r="F3" s="117"/>
      <c r="G3" s="117"/>
      <c r="H3" s="117"/>
      <c r="I3" s="118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19" t="s">
        <v>121</v>
      </c>
      <c r="B5" s="119"/>
      <c r="C5" s="119"/>
      <c r="D5" s="119"/>
      <c r="E5" s="119"/>
      <c r="F5" s="119"/>
      <c r="G5" s="119"/>
      <c r="H5" s="119"/>
      <c r="I5" s="119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146</v>
      </c>
      <c r="F7" s="98" t="s">
        <v>126</v>
      </c>
      <c r="G7" s="98" t="s">
        <v>127</v>
      </c>
      <c r="H7" s="120" t="s">
        <v>128</v>
      </c>
      <c r="I7" s="121"/>
    </row>
    <row r="8" spans="1:17" ht="15" customHeight="1" thickBot="1" x14ac:dyDescent="0.3">
      <c r="A8" s="99" t="s">
        <v>129</v>
      </c>
      <c r="B8" s="112" t="s">
        <v>161</v>
      </c>
      <c r="C8" s="267">
        <v>180</v>
      </c>
      <c r="D8" s="107">
        <v>2</v>
      </c>
      <c r="E8" s="108">
        <v>6500</v>
      </c>
      <c r="F8" s="102">
        <f>'POSTO 1'!$E$45</f>
        <v>10660.880100000002</v>
      </c>
      <c r="G8" s="102">
        <f>'POSTO 1'!$F$47</f>
        <v>21321.759999999998</v>
      </c>
      <c r="H8" s="122">
        <f>'POSTO 1'!$F$48</f>
        <v>511722.23999999999</v>
      </c>
      <c r="I8" s="123"/>
    </row>
    <row r="9" spans="1:17" ht="15" customHeight="1" thickTop="1" thickBot="1" x14ac:dyDescent="0.3">
      <c r="A9" s="100" t="s">
        <v>130</v>
      </c>
      <c r="B9" s="113" t="s">
        <v>162</v>
      </c>
      <c r="C9" s="267">
        <v>180</v>
      </c>
      <c r="D9" s="109">
        <v>2</v>
      </c>
      <c r="E9" s="110">
        <v>7350</v>
      </c>
      <c r="F9" s="102">
        <f>'POSTO 2'!$E$45</f>
        <v>12054.995190000001</v>
      </c>
      <c r="G9" s="102">
        <f>'POSTO 2'!$F$47</f>
        <v>24110</v>
      </c>
      <c r="H9" s="114">
        <f>'POSTO 2'!$F$48</f>
        <v>578640</v>
      </c>
      <c r="I9" s="115"/>
    </row>
    <row r="10" spans="1:17" ht="15" customHeight="1" thickTop="1" thickBot="1" x14ac:dyDescent="0.3">
      <c r="A10" s="100" t="s">
        <v>131</v>
      </c>
      <c r="B10" s="113" t="s">
        <v>163</v>
      </c>
      <c r="C10" s="267">
        <v>180</v>
      </c>
      <c r="D10" s="109">
        <v>2</v>
      </c>
      <c r="E10" s="110">
        <v>7000</v>
      </c>
      <c r="F10" s="102">
        <f>'POSTO 3'!$E$45</f>
        <v>11480.947800000002</v>
      </c>
      <c r="G10" s="102">
        <f>'POSTO 3'!$F$47</f>
        <v>22961.9</v>
      </c>
      <c r="H10" s="114">
        <f>'POSTO 3'!$F$48</f>
        <v>551085.60000000009</v>
      </c>
      <c r="I10" s="115"/>
    </row>
    <row r="11" spans="1:17" ht="15" customHeight="1" thickTop="1" thickBot="1" x14ac:dyDescent="0.3">
      <c r="A11" s="100" t="s">
        <v>132</v>
      </c>
      <c r="B11" s="113" t="s">
        <v>164</v>
      </c>
      <c r="C11" s="267">
        <v>180</v>
      </c>
      <c r="D11" s="109">
        <v>4</v>
      </c>
      <c r="E11" s="110">
        <v>6500</v>
      </c>
      <c r="F11" s="102">
        <f>'POSTO 4'!$E$45</f>
        <v>10660.880100000002</v>
      </c>
      <c r="G11" s="102">
        <f>'POSTO 4'!$F$47</f>
        <v>42643.519999999997</v>
      </c>
      <c r="H11" s="114">
        <f>'POSTO 4'!$F$48</f>
        <v>1023444.48</v>
      </c>
      <c r="I11" s="115"/>
    </row>
    <row r="12" spans="1:17" ht="15" customHeight="1" thickTop="1" thickBot="1" x14ac:dyDescent="0.3">
      <c r="A12" s="100" t="s">
        <v>133</v>
      </c>
      <c r="B12" s="113" t="s">
        <v>165</v>
      </c>
      <c r="C12" s="267">
        <v>180</v>
      </c>
      <c r="D12" s="109">
        <v>6</v>
      </c>
      <c r="E12" s="110">
        <v>6500</v>
      </c>
      <c r="F12" s="102">
        <f>'POSTO 5'!$E$45</f>
        <v>10660.880100000002</v>
      </c>
      <c r="G12" s="102">
        <f>'POSTO 5'!$F$47</f>
        <v>63965.279999999999</v>
      </c>
      <c r="H12" s="114">
        <f>'POSTO 5'!$F$48</f>
        <v>1535166.72</v>
      </c>
      <c r="I12" s="115"/>
    </row>
    <row r="13" spans="1:17" ht="15" customHeight="1" thickTop="1" thickBot="1" x14ac:dyDescent="0.3">
      <c r="A13" s="101" t="s">
        <v>134</v>
      </c>
      <c r="B13" s="113" t="s">
        <v>166</v>
      </c>
      <c r="C13" s="267">
        <v>180</v>
      </c>
      <c r="D13" s="109">
        <v>6</v>
      </c>
      <c r="E13" s="110">
        <v>5800</v>
      </c>
      <c r="F13" s="102">
        <f>'POSTO 6'!$E$45</f>
        <v>9512.7853200000009</v>
      </c>
      <c r="G13" s="102">
        <f>'POSTO 6'!$F$47</f>
        <v>57076.740000000005</v>
      </c>
      <c r="H13" s="114">
        <f>'POSTO 6'!$F$48</f>
        <v>1369841.7600000002</v>
      </c>
      <c r="I13" s="115"/>
    </row>
    <row r="14" spans="1:17" ht="15" customHeight="1" thickTop="1" thickBot="1" x14ac:dyDescent="0.3">
      <c r="A14" s="101" t="s">
        <v>135</v>
      </c>
      <c r="B14" s="113" t="s">
        <v>167</v>
      </c>
      <c r="C14" s="267">
        <v>180</v>
      </c>
      <c r="D14" s="109">
        <v>6</v>
      </c>
      <c r="E14" s="110">
        <v>5500</v>
      </c>
      <c r="F14" s="102">
        <f>'POSTO 7'!$E$45</f>
        <v>9020.7447000000011</v>
      </c>
      <c r="G14" s="102">
        <f>'POSTO 7'!$F$47</f>
        <v>54124.44</v>
      </c>
      <c r="H14" s="114">
        <f>'POSTO 7'!$F$48</f>
        <v>1298986.56</v>
      </c>
      <c r="I14" s="115"/>
    </row>
    <row r="15" spans="1:17" ht="15" customHeight="1" thickTop="1" thickBot="1" x14ac:dyDescent="0.3">
      <c r="A15" s="101" t="s">
        <v>136</v>
      </c>
      <c r="B15" s="113" t="s">
        <v>168</v>
      </c>
      <c r="C15" s="267">
        <v>180</v>
      </c>
      <c r="D15" s="109">
        <v>2</v>
      </c>
      <c r="E15" s="110">
        <v>4000</v>
      </c>
      <c r="F15" s="102">
        <f>'POSTO 8'!$E$45</f>
        <v>6560.5416000000005</v>
      </c>
      <c r="G15" s="102">
        <f>'POSTO 8'!$F$47</f>
        <v>13121.08</v>
      </c>
      <c r="H15" s="114">
        <f>'POSTO 8'!$F$48</f>
        <v>314905.92</v>
      </c>
      <c r="I15" s="115"/>
    </row>
    <row r="16" spans="1:17" ht="15" customHeight="1" thickTop="1" thickBot="1" x14ac:dyDescent="0.3">
      <c r="A16" s="101" t="s">
        <v>137</v>
      </c>
      <c r="B16" s="113" t="s">
        <v>169</v>
      </c>
      <c r="C16" s="267">
        <v>180</v>
      </c>
      <c r="D16" s="109">
        <v>2</v>
      </c>
      <c r="E16" s="110">
        <v>15000</v>
      </c>
      <c r="F16" s="102">
        <f>'POSTO 9'!$E$45</f>
        <v>24602.031000000003</v>
      </c>
      <c r="G16" s="102">
        <f>'POSTO 9'!$F$47</f>
        <v>49204.06</v>
      </c>
      <c r="H16" s="114">
        <f>'POSTO 9'!$F$48</f>
        <v>1180897.44</v>
      </c>
      <c r="I16" s="115"/>
    </row>
    <row r="17" spans="1:10" ht="15" customHeight="1" thickTop="1" thickBot="1" x14ac:dyDescent="0.3">
      <c r="A17" s="101" t="s">
        <v>138</v>
      </c>
      <c r="B17" s="113" t="s">
        <v>170</v>
      </c>
      <c r="C17" s="267">
        <v>180</v>
      </c>
      <c r="D17" s="109">
        <v>2</v>
      </c>
      <c r="E17" s="110">
        <v>9216.31</v>
      </c>
      <c r="F17" s="102">
        <f>'POSTO 10'!$E$45</f>
        <v>15115.996288374001</v>
      </c>
      <c r="G17" s="102">
        <f>'POSTO 10'!$F$47</f>
        <v>30232</v>
      </c>
      <c r="H17" s="114">
        <f>'POSTO 10'!$F$48</f>
        <v>725568</v>
      </c>
      <c r="I17" s="115"/>
    </row>
    <row r="18" spans="1:10" ht="15" customHeight="1" thickTop="1" thickBot="1" x14ac:dyDescent="0.3">
      <c r="A18" s="101" t="s">
        <v>139</v>
      </c>
      <c r="B18" s="113" t="s">
        <v>171</v>
      </c>
      <c r="C18" s="267">
        <v>180</v>
      </c>
      <c r="D18" s="109">
        <v>2</v>
      </c>
      <c r="E18" s="110">
        <v>10000</v>
      </c>
      <c r="F18" s="102">
        <f>'POSTO 11'!$E$45</f>
        <v>16401.353999999999</v>
      </c>
      <c r="G18" s="102">
        <f>'POSTO 11'!$F$47</f>
        <v>32802.699999999997</v>
      </c>
      <c r="H18" s="114">
        <f>'POSTO 11'!$F$48</f>
        <v>787264.79999999993</v>
      </c>
      <c r="I18" s="115"/>
    </row>
    <row r="19" spans="1:10" ht="15" customHeight="1" thickTop="1" thickBot="1" x14ac:dyDescent="0.3">
      <c r="A19" s="101" t="s">
        <v>140</v>
      </c>
      <c r="B19" s="113" t="s">
        <v>172</v>
      </c>
      <c r="C19" s="267">
        <v>180</v>
      </c>
      <c r="D19" s="109">
        <v>2</v>
      </c>
      <c r="E19" s="110">
        <v>5850</v>
      </c>
      <c r="F19" s="102">
        <f>'POSTO 12'!$E$45</f>
        <v>9594.7920900000008</v>
      </c>
      <c r="G19" s="102">
        <f>'POSTO 12'!$F$47</f>
        <v>19189.580000000002</v>
      </c>
      <c r="H19" s="114">
        <f>'POSTO 12'!$F$48</f>
        <v>460549.92000000004</v>
      </c>
      <c r="I19" s="115"/>
    </row>
    <row r="20" spans="1:10" ht="15" customHeight="1" thickTop="1" thickBot="1" x14ac:dyDescent="0.3">
      <c r="A20" s="101" t="s">
        <v>141</v>
      </c>
      <c r="B20" s="113" t="s">
        <v>173</v>
      </c>
      <c r="C20" s="267">
        <v>180</v>
      </c>
      <c r="D20" s="109">
        <v>12</v>
      </c>
      <c r="E20" s="110">
        <v>8000</v>
      </c>
      <c r="F20" s="102">
        <f>'POSTO 13'!$E$45</f>
        <v>13121.083200000001</v>
      </c>
      <c r="G20" s="102">
        <f>'POSTO 13'!$F$47</f>
        <v>157452.96</v>
      </c>
      <c r="H20" s="114">
        <f>'POSTO 13'!$F$48</f>
        <v>3778871.04</v>
      </c>
      <c r="I20" s="115"/>
    </row>
    <row r="21" spans="1:10" ht="20.149999999999999" customHeight="1" thickTop="1" thickBot="1" x14ac:dyDescent="0.3">
      <c r="A21" s="124" t="s">
        <v>142</v>
      </c>
      <c r="B21" s="125"/>
      <c r="C21" s="125"/>
      <c r="D21" s="125"/>
      <c r="E21" s="125"/>
      <c r="F21" s="125"/>
      <c r="G21" s="126"/>
      <c r="H21" s="127">
        <f>ROUND(SUM(H8:I20),2)</f>
        <v>14116944.48</v>
      </c>
      <c r="I21" s="128"/>
    </row>
    <row r="22" spans="1:10" x14ac:dyDescent="0.25">
      <c r="A22" s="94"/>
      <c r="B22" s="94"/>
      <c r="C22" s="95"/>
      <c r="D22" s="94"/>
      <c r="E22" s="94"/>
      <c r="F22" s="94"/>
      <c r="G22" s="94"/>
      <c r="H22" s="94"/>
      <c r="I22" s="94"/>
    </row>
    <row r="23" spans="1:10" x14ac:dyDescent="0.25">
      <c r="A23" s="94"/>
      <c r="B23" s="94"/>
      <c r="C23" s="95"/>
      <c r="D23" s="94"/>
      <c r="E23" s="94"/>
      <c r="F23" s="94"/>
      <c r="G23" s="94"/>
      <c r="H23" s="94"/>
      <c r="I23" s="94"/>
      <c r="J23" s="90" t="s">
        <v>103</v>
      </c>
    </row>
    <row r="25" spans="1:10" x14ac:dyDescent="0.25">
      <c r="I25" s="88"/>
    </row>
  </sheetData>
  <sheetProtection algorithmName="SHA-512" hashValue="vpqCMwK2bQoyrDahRPQAbNuz6ypXKF3nOvBEGk2y2PoM/sfAZdMTFF3+KRLSIhab7qfdrbdM3ekIo1A4BOKq1Q==" saltValue="r3MJOhoYD5jysYQfhL9FbA==" spinCount="100000" sheet="1" selectLockedCells="1"/>
  <mergeCells count="18">
    <mergeCell ref="A21:G21"/>
    <mergeCell ref="H21:I21"/>
    <mergeCell ref="H18:I18"/>
    <mergeCell ref="H19:I19"/>
    <mergeCell ref="H20:I20"/>
    <mergeCell ref="A3:I3"/>
    <mergeCell ref="A5:I5"/>
    <mergeCell ref="H7:I7"/>
    <mergeCell ref="H8:I8"/>
    <mergeCell ref="H9:I9"/>
    <mergeCell ref="H10:I10"/>
    <mergeCell ref="H14:I14"/>
    <mergeCell ref="H15:I15"/>
    <mergeCell ref="H16:I16"/>
    <mergeCell ref="H17:I17"/>
    <mergeCell ref="H11:I11"/>
    <mergeCell ref="H12:I12"/>
    <mergeCell ref="H13:I13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D1" zoomScaleNormal="10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Consolidação!B8</f>
        <v xml:space="preserve">Desenvolvedor Mainframe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Mainframe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6500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Consolidação!E8</f>
        <v>6500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160"/>
      <c r="J10" s="146" t="s">
        <v>11</v>
      </c>
      <c r="K10" s="147"/>
      <c r="L10" s="148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>
        <v>0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10660.880100000002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>
        <v>0</v>
      </c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>
        <v>0</v>
      </c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>
        <v>0</v>
      </c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10660.880100000002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10660.880100000002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143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>
        <v>0</v>
      </c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>
        <v>0</v>
      </c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>
        <v>0</v>
      </c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207" t="s">
        <v>57</v>
      </c>
      <c r="D31" s="208"/>
      <c r="E31" s="49">
        <v>8.3299999999999999E-2</v>
      </c>
      <c r="F31" s="209" t="s">
        <v>58</v>
      </c>
      <c r="G31" s="210"/>
      <c r="H31" s="210"/>
      <c r="I31" s="207"/>
      <c r="J31" s="50"/>
      <c r="K31" s="51"/>
      <c r="L31" s="211" t="s">
        <v>59</v>
      </c>
      <c r="M31" s="212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/>
    </row>
    <row r="33" spans="1:16" ht="13" customHeight="1" thickBot="1" x14ac:dyDescent="0.3">
      <c r="A33" s="53" t="s">
        <v>64</v>
      </c>
      <c r="B33" s="54">
        <v>0.01</v>
      </c>
      <c r="C33" s="213" t="s">
        <v>65</v>
      </c>
      <c r="D33" s="215"/>
      <c r="E33" s="59"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/>
    </row>
    <row r="34" spans="1:16" ht="13" customHeight="1" thickBot="1" x14ac:dyDescent="0.3">
      <c r="A34" s="53" t="s">
        <v>68</v>
      </c>
      <c r="B34" s="54">
        <v>2E-3</v>
      </c>
      <c r="C34" s="215" t="s">
        <v>69</v>
      </c>
      <c r="D34" s="232"/>
      <c r="E34" s="61"/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236" t="s">
        <v>80</v>
      </c>
      <c r="D38" s="237"/>
      <c r="E38" s="69"/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Mainframe </v>
      </c>
      <c r="B45" s="259"/>
      <c r="C45" s="105">
        <f>Consolidação!D8</f>
        <v>2</v>
      </c>
      <c r="D45" s="105">
        <f>Consolidação!C8</f>
        <v>180</v>
      </c>
      <c r="E45" s="84">
        <f>D19</f>
        <v>10660.880100000002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10660.88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99</v>
      </c>
      <c r="B47" s="243"/>
      <c r="C47" s="243"/>
      <c r="D47" s="243"/>
      <c r="E47" s="244"/>
      <c r="F47" s="245">
        <f>F46*C45</f>
        <v>21321.759999999998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101</v>
      </c>
      <c r="B48" s="251"/>
      <c r="C48" s="251"/>
      <c r="D48" s="251"/>
      <c r="E48" s="252"/>
      <c r="F48" s="253">
        <f>F47*N48</f>
        <v>511722.23999999999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saqjQQg1lsoYrCOcvFKm/Ai1yt8OqauM3X2o8IQJYDlss98aY6kCeAAdBh5DvkiqbR79NYvnsr3xwACx3Qulw==" saltValue="IvGY5vkQrH7unLcLBV4TL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Consolidação!B9</f>
        <v xml:space="preserve">Desenvolvedor Full Stack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Full Stack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7350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Consolidação!E9</f>
        <v>7350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4704.9951900000005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12054.995190000001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-441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12054.995190000001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12054.995190000001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tr">
        <f>'POSTO 1'!J22</f>
        <v>2.G. Outros (Somatória dos Benefícios)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7350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Full Stack </v>
      </c>
      <c r="B45" s="259"/>
      <c r="C45" s="105">
        <f>Consolidação!D9</f>
        <v>2</v>
      </c>
      <c r="D45" s="105">
        <f>Consolidação!C9</f>
        <v>180</v>
      </c>
      <c r="E45" s="84">
        <f>D19</f>
        <v>12054.995190000001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12055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106</v>
      </c>
      <c r="B47" s="243"/>
      <c r="C47" s="243"/>
      <c r="D47" s="243"/>
      <c r="E47" s="244"/>
      <c r="F47" s="245">
        <f>F46*C45</f>
        <v>24110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107</v>
      </c>
      <c r="B48" s="251"/>
      <c r="C48" s="251"/>
      <c r="D48" s="251"/>
      <c r="E48" s="252"/>
      <c r="F48" s="253">
        <f>F47*N48</f>
        <v>578640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xkvExcprFWC28fKM2qju/c35aIOS9my0w/TqxoWRoKZUt7DGyYt5z/veTblI/NXRWgAv8EtH7dKw2nfafxYkQ==" saltValue="L8QX4OE1cSvyneMP1wFqB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108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Consolidação!B10</f>
        <v xml:space="preserve">Desenvolvedor de Aplicativos Móveis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Desenvolvedor de Aplicativos Móveis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7000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Consolidação!E10</f>
        <v>7000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4480.9478000000008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11480.947800000002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/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/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-420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11480.947800000002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11480.947800000002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7000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Desenvolvedor de Aplicativos Móveis </v>
      </c>
      <c r="B45" s="259"/>
      <c r="C45" s="105">
        <f>Consolidação!D10</f>
        <v>2</v>
      </c>
      <c r="D45" s="105">
        <f>Consolidação!C10</f>
        <v>180</v>
      </c>
      <c r="E45" s="84">
        <f>D19</f>
        <v>11480.947800000002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11480.95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109</v>
      </c>
      <c r="B47" s="243"/>
      <c r="C47" s="243"/>
      <c r="D47" s="243"/>
      <c r="E47" s="244"/>
      <c r="F47" s="245">
        <f>F46*C45</f>
        <v>22961.9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110</v>
      </c>
      <c r="B48" s="251"/>
      <c r="C48" s="251"/>
      <c r="D48" s="251"/>
      <c r="E48" s="252"/>
      <c r="F48" s="253">
        <f>F47*N48</f>
        <v>551085.60000000009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zdAMlpgzZbVYGrm9roSNO6DEeLLhhLjFMM8q066wfV0Fj3fyIP237HZua/0x2/g3iKBtuOrVelreXyWVQ7mw+Q==" saltValue="JAFbYOu9VrLA/skueVcDD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Consolidação!B11</f>
        <v xml:space="preserve">Analista de Práticas Ágeis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Práticas Ágeis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6500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Consolidação!E11</f>
        <v>6500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 t="s">
        <v>145</v>
      </c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10660.880100000002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10660.880100000002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10660.880100000002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Práticas Ágeis </v>
      </c>
      <c r="B45" s="259"/>
      <c r="C45" s="105">
        <f>Consolidação!D11</f>
        <v>4</v>
      </c>
      <c r="D45" s="105">
        <f>Consolidação!C11</f>
        <v>180</v>
      </c>
      <c r="E45" s="84">
        <f>D19</f>
        <v>10660.880100000002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10660.88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112</v>
      </c>
      <c r="B47" s="243"/>
      <c r="C47" s="243"/>
      <c r="D47" s="243"/>
      <c r="E47" s="244"/>
      <c r="F47" s="245">
        <f>F46*C45</f>
        <v>42643.519999999997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113</v>
      </c>
      <c r="B48" s="251"/>
      <c r="C48" s="251"/>
      <c r="D48" s="251"/>
      <c r="E48" s="252"/>
      <c r="F48" s="253">
        <f>F47*N48</f>
        <v>1023444.48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1X/1ZnTOgxiX3dug1vX9mxvAD0lqPQSarrTyXiPoe0dWfSLZfvSLNHrXpwbi5xKK6qxA8u3j3m/8R6naSEpzA==" saltValue="26TQySU6JSzqWKnMRO0oK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Consolidação!B12</f>
        <v xml:space="preserve">Analista de Negócios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Negócios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6500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Consolidação!E12</f>
        <v>6500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10660.880100000002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10660.880100000002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10660.880100000002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1.6401354000000004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Negócios </v>
      </c>
      <c r="B45" s="259"/>
      <c r="C45" s="105">
        <f>Consolidação!D12</f>
        <v>6</v>
      </c>
      <c r="D45" s="105">
        <f>Consolidação!C12</f>
        <v>180</v>
      </c>
      <c r="E45" s="84">
        <f>D19</f>
        <v>10660.880100000002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10660.88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115</v>
      </c>
      <c r="B47" s="243"/>
      <c r="C47" s="243"/>
      <c r="D47" s="243"/>
      <c r="E47" s="244"/>
      <c r="F47" s="245">
        <f>F46*C45</f>
        <v>63965.279999999999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116</v>
      </c>
      <c r="B48" s="251"/>
      <c r="C48" s="251"/>
      <c r="D48" s="251"/>
      <c r="E48" s="252"/>
      <c r="F48" s="253">
        <f>F47*N48</f>
        <v>1535166.72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vGOijKm6SSnXwd6ztltvqB8T7/o3ZX/iwcvf8Rb+Zc6iXnP4MJB8O//GKEpHPFzYqiemsMobpTTLUohBFEf0iw==" saltValue="GAM2XBtXdTw8mTVMYgA31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Consolidação!B13</f>
        <v xml:space="preserve">Analista de Dados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Dados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5800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Consolidação!E13</f>
        <v>5800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3712.7853200000009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9512.7853200000009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-348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9512.7853200000009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9512.7853200000009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5800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Dados </v>
      </c>
      <c r="B45" s="259"/>
      <c r="C45" s="105">
        <f>Consolidação!D13</f>
        <v>6</v>
      </c>
      <c r="D45" s="105">
        <f>Consolidação!C13</f>
        <v>180</v>
      </c>
      <c r="E45" s="84">
        <f>D19</f>
        <v>9512.7853200000009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9512.7900000000009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118</v>
      </c>
      <c r="B47" s="243"/>
      <c r="C47" s="243"/>
      <c r="D47" s="243"/>
      <c r="E47" s="244"/>
      <c r="F47" s="245">
        <f>F46*C45</f>
        <v>57076.740000000005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119</v>
      </c>
      <c r="B48" s="251"/>
      <c r="C48" s="251"/>
      <c r="D48" s="251"/>
      <c r="E48" s="252"/>
      <c r="F48" s="253">
        <f>F47*N48</f>
        <v>1369841.7600000002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Z3PJKhn68xkzmQlBPVH9b2CmztD+HOC82j0bsuFTda3UFNSR+9uIwcew9KNgcSdhEBs6tBPbQvQ2lCmD5529Q==" saltValue="/FZcTTR52f5EQEuI+dqC9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Consolidação!B14</f>
        <v xml:space="preserve">Analista de Infraestrutura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Infraestrutura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5500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Consolidação!E14</f>
        <v>5500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9020.7447000000011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-330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9020.7447000000011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9020.7447000000011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>
        <v>0</v>
      </c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Infraestrutura </v>
      </c>
      <c r="B45" s="259"/>
      <c r="C45" s="105">
        <f>Consolidação!D14</f>
        <v>6</v>
      </c>
      <c r="D45" s="105">
        <f>Consolidação!C14</f>
        <v>180</v>
      </c>
      <c r="E45" s="84">
        <f>D19</f>
        <v>9020.7447000000011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9020.74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151</v>
      </c>
      <c r="B47" s="243"/>
      <c r="C47" s="243"/>
      <c r="D47" s="243"/>
      <c r="E47" s="244"/>
      <c r="F47" s="245">
        <f>F46*C45</f>
        <v>54124.44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152</v>
      </c>
      <c r="B48" s="251"/>
      <c r="C48" s="251"/>
      <c r="D48" s="251"/>
      <c r="E48" s="252"/>
      <c r="F48" s="253">
        <f>F47*N48</f>
        <v>1298986.56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EktA7xuktXblvQGAX23iqs/EVWDENnCfOhJp/472k0vJY0O+WXNzgQ0MplghuRMw6w2FaXxWkWvREQ2aYnX4w==" saltValue="ikf+nxCQwIPFIVAj43u7C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Consolidação!B15</f>
        <v xml:space="preserve">Analista de Rede e 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Rede e 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4000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Consolidação!E15</f>
        <v>4000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2560.5416000000005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6560.5416000000005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-240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6560.5416000000005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6560.5416000000005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4000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Rede e Segurança </v>
      </c>
      <c r="B45" s="259"/>
      <c r="C45" s="105">
        <f>Consolidação!D15</f>
        <v>2</v>
      </c>
      <c r="D45" s="105">
        <f>Consolidação!C15</f>
        <v>180</v>
      </c>
      <c r="E45" s="84">
        <f>D19</f>
        <v>6560.5416000000005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6560.54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153</v>
      </c>
      <c r="B47" s="243"/>
      <c r="C47" s="243"/>
      <c r="D47" s="243"/>
      <c r="E47" s="244"/>
      <c r="F47" s="245">
        <f>F46*C45</f>
        <v>13121.08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154</v>
      </c>
      <c r="B48" s="251"/>
      <c r="C48" s="251"/>
      <c r="D48" s="251"/>
      <c r="E48" s="252"/>
      <c r="F48" s="253">
        <f>F47*N48</f>
        <v>314905.92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30wiojMEbl584LBvRId1JkbBxQniXai/XZurmxOw7FY9f3xCep4SMg/wlIfXeok43v+O1PGK5rCzDXA/RtP8MQ==" saltValue="WapJxvTP8pf/qaKgpTymZ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Consolidação!B16</f>
        <v xml:space="preserve">Arquiteto de Rede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de Rede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15000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Consolidação!E16</f>
        <v>15000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9602.0310000000027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24602.031000000003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-900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24602.031000000003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24602.031000000003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15000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de Rede </v>
      </c>
      <c r="B45" s="259"/>
      <c r="C45" s="105">
        <f>Consolidação!D16</f>
        <v>2</v>
      </c>
      <c r="D45" s="105">
        <f>Consolidação!C16</f>
        <v>180</v>
      </c>
      <c r="E45" s="103">
        <f>D19</f>
        <v>24602.031000000003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24602.03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155</v>
      </c>
      <c r="B47" s="243"/>
      <c r="C47" s="243"/>
      <c r="D47" s="243"/>
      <c r="E47" s="244"/>
      <c r="F47" s="245">
        <f>F46*C45</f>
        <v>49204.06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156</v>
      </c>
      <c r="B48" s="251"/>
      <c r="C48" s="251"/>
      <c r="D48" s="251"/>
      <c r="E48" s="252"/>
      <c r="F48" s="253">
        <f>F47*N48</f>
        <v>1180897.44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7P69A76zZRGrLndue0glov5iL/g8fhHUQjuj8TQEsaTCNuazkVnI/nrv53n4Hv+rqKLyjQ5+tdcYv+CVy/H4Sw==" saltValue="rPvF/jhQ42X6oOuNHaP8n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Consolidação!B17</f>
        <v xml:space="preserve">Arquiteto Cloud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Cloud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9216.31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Consolidação!E17</f>
        <v>9216.31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5899.6862883740005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15115.996288374001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-552.97859999999991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15115.996288374001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15115.996288374001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9216.31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Cloud </v>
      </c>
      <c r="B45" s="259"/>
      <c r="C45" s="105">
        <f>Consolidação!D17</f>
        <v>2</v>
      </c>
      <c r="D45" s="105">
        <f>Consolidação!C17</f>
        <v>180</v>
      </c>
      <c r="E45" s="84">
        <f>D19</f>
        <v>15115.996288374001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15116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157</v>
      </c>
      <c r="B47" s="243"/>
      <c r="C47" s="243"/>
      <c r="D47" s="243"/>
      <c r="E47" s="244"/>
      <c r="F47" s="245">
        <f>F46*C45</f>
        <v>30232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158</v>
      </c>
      <c r="B48" s="251"/>
      <c r="C48" s="251"/>
      <c r="D48" s="251"/>
      <c r="E48" s="252"/>
      <c r="F48" s="253">
        <f>F47*N48</f>
        <v>725568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0E/17x+wBKeQaV4GiNP2ZqZNMSntJliWEN69OewfYqQAttzOp3hQQXb5kzNjKjfOUQnTcZYeIjBlVK1FojGBw==" saltValue="0y2h0mGO/einMy3REkaQo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Consolidação!B18</f>
        <v xml:space="preserve">Arquiteto de Banco de Dados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Arquiteto de Banco de Dados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10000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Consolidação!E18</f>
        <v>10000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16401.353999999999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16401.353999999999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16401.353999999999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1.6401353999999999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Arquiteto de Banco de Dados </v>
      </c>
      <c r="B45" s="259"/>
      <c r="C45" s="105">
        <f>Consolidação!D18</f>
        <v>2</v>
      </c>
      <c r="D45" s="105">
        <f>Consolidação!C18</f>
        <v>180</v>
      </c>
      <c r="E45" s="84">
        <f>D19</f>
        <v>16401.353999999999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16401.349999999999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159</v>
      </c>
      <c r="B47" s="243"/>
      <c r="C47" s="243"/>
      <c r="D47" s="243"/>
      <c r="E47" s="244"/>
      <c r="F47" s="245">
        <f>F46*C45</f>
        <v>32802.699999999997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160</v>
      </c>
      <c r="B48" s="251"/>
      <c r="C48" s="251"/>
      <c r="D48" s="251"/>
      <c r="E48" s="252"/>
      <c r="F48" s="253">
        <f>F47*N48</f>
        <v>787264.79999999993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ZN7JqVDa1qtYZ7jdfgP4VT/YUQ9E1q5dZXcgktq2nGGCm3NisBCABBUoePibGCHpO9nYmq31/KduYwNLrr6yw==" saltValue="vevLiG9f++CJhjWAeW1nG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Consolidação!B19</f>
        <v xml:space="preserve">Analista de Sistemas Operacionais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Sistemas Operacionais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5850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Consolidação!E19</f>
        <v>5850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3744.7920900000008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9594.7920900000008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-351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9594.7920900000008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9594.7920900000008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5850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Sistemas Operacionais </v>
      </c>
      <c r="B45" s="259"/>
      <c r="C45" s="105">
        <f>Consolidação!D19</f>
        <v>2</v>
      </c>
      <c r="D45" s="105">
        <f>Consolidação!C19</f>
        <v>180</v>
      </c>
      <c r="E45" s="84">
        <f>D19</f>
        <v>9594.7920900000008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9594.7900000000009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147</v>
      </c>
      <c r="B47" s="243"/>
      <c r="C47" s="243"/>
      <c r="D47" s="243"/>
      <c r="E47" s="244"/>
      <c r="F47" s="245">
        <f>F46*C45</f>
        <v>19189.580000000002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148</v>
      </c>
      <c r="B48" s="251"/>
      <c r="C48" s="251"/>
      <c r="D48" s="251"/>
      <c r="E48" s="252"/>
      <c r="F48" s="253">
        <f>F47*N48</f>
        <v>460549.92000000004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opFpWvMGKRwynIbP7SDHbIfKhNkDpjR27+qiBFZpegmKa4adea4J2dgaxdO4X2LEdhG4aOyCdyP7WS7P6GxMg==" saltValue="6/NC8z0MO4Bdh2wSdZuZ2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3" zoomScale="106" zoomScaleNormal="106" workbookViewId="0">
      <selection activeCell="N19" sqref="N19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129" t="s">
        <v>114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130" t="s">
        <v>1</v>
      </c>
      <c r="B5" s="130"/>
      <c r="C5" s="130"/>
      <c r="D5" s="130"/>
      <c r="E5" s="130"/>
      <c r="F5" s="130"/>
      <c r="G5" s="130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131" t="s">
        <v>2</v>
      </c>
      <c r="B6" s="132"/>
      <c r="C6" s="132"/>
      <c r="D6" s="132"/>
      <c r="E6" s="133"/>
      <c r="F6" s="7"/>
      <c r="G6" s="7"/>
      <c r="H6" s="6"/>
      <c r="I6" s="131" t="s">
        <v>3</v>
      </c>
      <c r="J6" s="132"/>
      <c r="K6" s="132"/>
      <c r="L6" s="132"/>
      <c r="M6" s="132"/>
      <c r="N6" s="133"/>
      <c r="O6" s="8"/>
      <c r="P6" s="7"/>
    </row>
    <row r="7" spans="1:18" ht="42" customHeight="1" x14ac:dyDescent="0.25">
      <c r="A7" s="134" t="s">
        <v>4</v>
      </c>
      <c r="B7" s="135"/>
      <c r="C7" s="136"/>
      <c r="D7" s="140" t="str">
        <f>Consolidação!B20</f>
        <v xml:space="preserve">Analista de Cybersegurança </v>
      </c>
      <c r="E7" s="141"/>
      <c r="F7" s="137"/>
      <c r="G7" s="138"/>
      <c r="H7" s="6"/>
      <c r="I7" s="137" t="s">
        <v>4</v>
      </c>
      <c r="J7" s="138"/>
      <c r="K7" s="138"/>
      <c r="L7" s="139"/>
      <c r="M7" s="142" t="str">
        <f>D7</f>
        <v xml:space="preserve">Analista de Cybersegurança </v>
      </c>
      <c r="N7" s="143"/>
      <c r="O7" s="137"/>
      <c r="P7" s="138"/>
    </row>
    <row r="8" spans="1:18" ht="13" customHeight="1" thickBot="1" x14ac:dyDescent="0.3">
      <c r="A8" s="137"/>
      <c r="B8" s="138"/>
      <c r="C8" s="139"/>
      <c r="D8" s="9" t="s">
        <v>5</v>
      </c>
      <c r="E8" s="10" t="s">
        <v>6</v>
      </c>
      <c r="F8" s="11"/>
      <c r="G8" s="12"/>
      <c r="H8" s="6"/>
      <c r="I8" s="137"/>
      <c r="J8" s="138"/>
      <c r="K8" s="138"/>
      <c r="L8" s="139"/>
      <c r="M8" s="9" t="s">
        <v>5</v>
      </c>
      <c r="N8" s="10" t="s">
        <v>6</v>
      </c>
      <c r="O8" s="11"/>
      <c r="P8" s="12"/>
    </row>
    <row r="9" spans="1:18" ht="13" customHeight="1" x14ac:dyDescent="0.25">
      <c r="A9" s="156" t="s">
        <v>7</v>
      </c>
      <c r="B9" s="157"/>
      <c r="C9" s="158"/>
      <c r="D9" s="13"/>
      <c r="E9" s="14">
        <f>SUM(N9:N15)</f>
        <v>8000</v>
      </c>
      <c r="F9" s="15"/>
      <c r="G9" s="16"/>
      <c r="H9" s="6"/>
      <c r="I9" s="159" t="s">
        <v>8</v>
      </c>
      <c r="J9" s="162" t="s">
        <v>9</v>
      </c>
      <c r="K9" s="163"/>
      <c r="L9" s="164"/>
      <c r="M9" s="17"/>
      <c r="N9" s="104">
        <f>Consolidação!E20</f>
        <v>8000</v>
      </c>
      <c r="O9" s="18"/>
      <c r="P9" s="16"/>
    </row>
    <row r="10" spans="1:18" ht="13" customHeight="1" x14ac:dyDescent="0.25">
      <c r="A10" s="149" t="s">
        <v>10</v>
      </c>
      <c r="B10" s="150"/>
      <c r="C10" s="151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160"/>
      <c r="J10" s="146" t="s">
        <v>11</v>
      </c>
      <c r="K10" s="147"/>
      <c r="L10" s="148"/>
      <c r="M10" s="21"/>
      <c r="N10" s="22">
        <f>M10*N9</f>
        <v>0</v>
      </c>
      <c r="O10" s="18"/>
      <c r="P10" s="16"/>
    </row>
    <row r="11" spans="1:18" ht="13" customHeight="1" x14ac:dyDescent="0.25">
      <c r="A11" s="149" t="s">
        <v>12</v>
      </c>
      <c r="B11" s="150"/>
      <c r="C11" s="151"/>
      <c r="D11" s="19"/>
      <c r="E11" s="20">
        <f>SUM(N16:N22)</f>
        <v>0</v>
      </c>
      <c r="F11" s="15"/>
      <c r="G11" s="16"/>
      <c r="H11" s="23"/>
      <c r="I11" s="160"/>
      <c r="J11" s="146" t="s">
        <v>13</v>
      </c>
      <c r="K11" s="147"/>
      <c r="L11" s="148"/>
      <c r="M11" s="21"/>
      <c r="N11" s="22">
        <f>N9*M11</f>
        <v>0</v>
      </c>
      <c r="O11" s="18"/>
      <c r="P11" s="16"/>
    </row>
    <row r="12" spans="1:18" ht="13" customHeight="1" x14ac:dyDescent="0.25">
      <c r="A12" s="149" t="s">
        <v>14</v>
      </c>
      <c r="B12" s="150"/>
      <c r="C12" s="151"/>
      <c r="D12" s="19"/>
      <c r="E12" s="20">
        <f>SUM(N23:N26)</f>
        <v>0</v>
      </c>
      <c r="F12" s="15"/>
      <c r="G12" s="16"/>
      <c r="H12" s="6"/>
      <c r="I12" s="160"/>
      <c r="J12" s="146" t="s">
        <v>15</v>
      </c>
      <c r="K12" s="147"/>
      <c r="L12" s="148"/>
      <c r="M12" s="24"/>
      <c r="N12" s="25"/>
      <c r="O12" s="18"/>
      <c r="P12" s="16"/>
    </row>
    <row r="13" spans="1:18" ht="13" customHeight="1" thickBot="1" x14ac:dyDescent="0.3">
      <c r="A13" s="165" t="s">
        <v>16</v>
      </c>
      <c r="B13" s="166"/>
      <c r="C13" s="167"/>
      <c r="D13" s="144">
        <f>SUM(E9:E12)</f>
        <v>13121.083200000001</v>
      </c>
      <c r="E13" s="145"/>
      <c r="F13" s="15"/>
      <c r="G13" s="16"/>
      <c r="H13" s="6"/>
      <c r="I13" s="160"/>
      <c r="J13" s="146" t="s">
        <v>17</v>
      </c>
      <c r="K13" s="147"/>
      <c r="L13" s="148"/>
      <c r="M13" s="24"/>
      <c r="N13" s="26"/>
      <c r="O13" s="18"/>
      <c r="P13" s="16"/>
    </row>
    <row r="14" spans="1:18" ht="13" customHeight="1" x14ac:dyDescent="0.25">
      <c r="A14" s="149" t="s">
        <v>18</v>
      </c>
      <c r="B14" s="150"/>
      <c r="C14" s="151"/>
      <c r="D14" s="27">
        <f>'POSTO 1'!D14</f>
        <v>0</v>
      </c>
      <c r="E14" s="20">
        <f>D13*D14</f>
        <v>0</v>
      </c>
      <c r="F14" s="152"/>
      <c r="G14" s="153"/>
      <c r="H14" s="6"/>
      <c r="I14" s="160"/>
      <c r="J14" s="146" t="s">
        <v>19</v>
      </c>
      <c r="K14" s="147"/>
      <c r="L14" s="148"/>
      <c r="M14" s="24"/>
      <c r="N14" s="26"/>
      <c r="O14" s="154" t="s">
        <v>20</v>
      </c>
      <c r="P14" s="168" t="s">
        <v>21</v>
      </c>
      <c r="Q14" s="170" t="s">
        <v>22</v>
      </c>
      <c r="R14" s="172" t="s">
        <v>23</v>
      </c>
    </row>
    <row r="15" spans="1:18" ht="13" customHeight="1" thickBot="1" x14ac:dyDescent="0.3">
      <c r="A15" s="149" t="s">
        <v>24</v>
      </c>
      <c r="B15" s="150"/>
      <c r="C15" s="151"/>
      <c r="D15" s="27">
        <f>'POSTO 1'!D15</f>
        <v>0</v>
      </c>
      <c r="E15" s="20">
        <f>D15*(D13+E14)</f>
        <v>0</v>
      </c>
      <c r="F15" s="15"/>
      <c r="G15" s="16"/>
      <c r="H15" s="6"/>
      <c r="I15" s="161"/>
      <c r="J15" s="174" t="s">
        <v>25</v>
      </c>
      <c r="K15" s="175"/>
      <c r="L15" s="176"/>
      <c r="M15" s="28"/>
      <c r="N15" s="29"/>
      <c r="O15" s="155"/>
      <c r="P15" s="169"/>
      <c r="Q15" s="171"/>
      <c r="R15" s="173"/>
    </row>
    <row r="16" spans="1:18" ht="13" customHeight="1" thickBot="1" x14ac:dyDescent="0.3">
      <c r="A16" s="165" t="s">
        <v>26</v>
      </c>
      <c r="B16" s="166"/>
      <c r="C16" s="167"/>
      <c r="D16" s="144">
        <f>SUM(E14:E15)</f>
        <v>0</v>
      </c>
      <c r="E16" s="145"/>
      <c r="F16" s="15"/>
      <c r="G16" s="16"/>
      <c r="H16" s="6"/>
      <c r="I16" s="159" t="s">
        <v>27</v>
      </c>
      <c r="J16" s="177" t="s">
        <v>28</v>
      </c>
      <c r="K16" s="178"/>
      <c r="L16" s="179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165" t="s">
        <v>29</v>
      </c>
      <c r="B17" s="166"/>
      <c r="C17" s="167"/>
      <c r="D17" s="144">
        <f>D13+D16</f>
        <v>13121.083200000001</v>
      </c>
      <c r="E17" s="145"/>
      <c r="F17" s="192"/>
      <c r="G17" s="193"/>
      <c r="H17" s="6"/>
      <c r="I17" s="160"/>
      <c r="J17" s="146" t="s">
        <v>30</v>
      </c>
      <c r="K17" s="147"/>
      <c r="L17" s="148"/>
      <c r="M17" s="24"/>
      <c r="N17" s="26"/>
    </row>
    <row r="18" spans="1:16" ht="13" customHeight="1" thickBot="1" x14ac:dyDescent="0.3">
      <c r="A18" s="194" t="s">
        <v>31</v>
      </c>
      <c r="B18" s="195"/>
      <c r="C18" s="196"/>
      <c r="D18" s="35">
        <f>N35</f>
        <v>0</v>
      </c>
      <c r="E18" s="36">
        <f>((D13+D16)/(1-N35))*D18</f>
        <v>0</v>
      </c>
      <c r="F18" s="192"/>
      <c r="G18" s="193"/>
      <c r="H18" s="6"/>
      <c r="I18" s="160"/>
      <c r="J18" s="146" t="s">
        <v>32</v>
      </c>
      <c r="K18" s="147"/>
      <c r="L18" s="148"/>
      <c r="M18" s="24"/>
      <c r="N18" s="26"/>
      <c r="O18" s="18"/>
      <c r="P18" s="16"/>
    </row>
    <row r="19" spans="1:16" ht="13" customHeight="1" thickTop="1" thickBot="1" x14ac:dyDescent="0.3">
      <c r="A19" s="180" t="s">
        <v>33</v>
      </c>
      <c r="B19" s="181"/>
      <c r="C19" s="182"/>
      <c r="D19" s="183">
        <f>D17+E18</f>
        <v>13121.083200000001</v>
      </c>
      <c r="E19" s="184"/>
      <c r="F19" s="15"/>
      <c r="G19" s="16"/>
      <c r="H19" s="6"/>
      <c r="I19" s="160"/>
      <c r="J19" s="146" t="s">
        <v>34</v>
      </c>
      <c r="K19" s="147"/>
      <c r="L19" s="148"/>
      <c r="M19" s="24"/>
      <c r="N19" s="26"/>
      <c r="O19" s="185"/>
      <c r="P19" s="186"/>
    </row>
    <row r="20" spans="1:16" ht="13" customHeight="1" thickTop="1" thickBot="1" x14ac:dyDescent="0.3">
      <c r="A20" s="187" t="s">
        <v>35</v>
      </c>
      <c r="B20" s="188"/>
      <c r="C20" s="189"/>
      <c r="D20" s="190">
        <f>IF(D19=0,0,D19/E9)</f>
        <v>1.6401354000000001</v>
      </c>
      <c r="E20" s="191" t="e">
        <f>D19+#REF!</f>
        <v>#REF!</v>
      </c>
      <c r="F20" s="192"/>
      <c r="G20" s="193"/>
      <c r="H20" s="6"/>
      <c r="I20" s="160"/>
      <c r="J20" s="146" t="s">
        <v>36</v>
      </c>
      <c r="K20" s="147"/>
      <c r="L20" s="148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3"/>
      <c r="G21" s="193"/>
      <c r="H21" s="6"/>
      <c r="I21" s="160"/>
      <c r="J21" s="146" t="s">
        <v>38</v>
      </c>
      <c r="K21" s="147"/>
      <c r="L21" s="148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161"/>
      <c r="J22" s="174" t="s">
        <v>40</v>
      </c>
      <c r="K22" s="175"/>
      <c r="L22" s="176"/>
      <c r="M22" s="28"/>
      <c r="N22" s="29"/>
      <c r="O22" s="192"/>
      <c r="P22" s="193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159" t="s">
        <v>42</v>
      </c>
      <c r="J23" s="177" t="s">
        <v>43</v>
      </c>
      <c r="K23" s="178"/>
      <c r="L23" s="179"/>
      <c r="M23" s="30"/>
      <c r="N23" s="25"/>
      <c r="O23" s="192"/>
      <c r="P23" s="193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160"/>
      <c r="J24" s="146" t="s">
        <v>45</v>
      </c>
      <c r="K24" s="147"/>
      <c r="L24" s="148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160"/>
      <c r="J25" s="146" t="s">
        <v>46</v>
      </c>
      <c r="K25" s="147"/>
      <c r="L25" s="148"/>
      <c r="M25" s="24"/>
      <c r="N25" s="26"/>
      <c r="O25" s="192"/>
      <c r="P25" s="193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161"/>
      <c r="J26" s="174" t="s">
        <v>47</v>
      </c>
      <c r="K26" s="175"/>
      <c r="L26" s="176"/>
      <c r="M26" s="28"/>
      <c r="N26" s="29"/>
      <c r="O26" s="193"/>
      <c r="P26" s="193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204" t="s">
        <v>52</v>
      </c>
      <c r="D30" s="205"/>
      <c r="E30" s="206"/>
      <c r="F30" s="204" t="s">
        <v>53</v>
      </c>
      <c r="G30" s="205"/>
      <c r="H30" s="205"/>
      <c r="I30" s="205"/>
      <c r="J30" s="206"/>
      <c r="K30" s="45"/>
      <c r="L30" s="204" t="s">
        <v>54</v>
      </c>
      <c r="M30" s="206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207" t="s">
        <v>57</v>
      </c>
      <c r="D31" s="208"/>
      <c r="E31" s="49">
        <f>'POSTO 1'!E31</f>
        <v>8.3299999999999999E-2</v>
      </c>
      <c r="F31" s="209" t="s">
        <v>58</v>
      </c>
      <c r="G31" s="210"/>
      <c r="H31" s="210"/>
      <c r="I31" s="207"/>
      <c r="J31" s="50">
        <f>'POSTO 1'!J31</f>
        <v>0</v>
      </c>
      <c r="K31" s="51"/>
      <c r="L31" s="211" t="s">
        <v>59</v>
      </c>
      <c r="M31" s="212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213" t="s">
        <v>62</v>
      </c>
      <c r="G32" s="214"/>
      <c r="H32" s="214"/>
      <c r="I32" s="215"/>
      <c r="J32" s="57">
        <f>B36*J31</f>
        <v>0</v>
      </c>
      <c r="K32" s="51"/>
      <c r="L32" s="216" t="s">
        <v>63</v>
      </c>
      <c r="M32" s="217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213" t="s">
        <v>65</v>
      </c>
      <c r="D33" s="215"/>
      <c r="E33" s="59">
        <f>'POSTO 1'!E33</f>
        <v>0.11</v>
      </c>
      <c r="F33" s="218" t="s">
        <v>66</v>
      </c>
      <c r="G33" s="219"/>
      <c r="H33" s="219"/>
      <c r="I33" s="220"/>
      <c r="J33" s="60">
        <f>(((0.08*0.5*0.9*(1+(5/56)+(5/56)+(1/3)*(5/56)))))</f>
        <v>4.3499999999999997E-2</v>
      </c>
      <c r="K33" s="6"/>
      <c r="L33" s="216" t="s">
        <v>67</v>
      </c>
      <c r="M33" s="217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215" t="s">
        <v>69</v>
      </c>
      <c r="D34" s="232"/>
      <c r="E34" s="61">
        <f>'POSTO 1'!E34</f>
        <v>0</v>
      </c>
      <c r="F34" s="221" t="s">
        <v>70</v>
      </c>
      <c r="G34" s="223"/>
      <c r="H34" s="223"/>
      <c r="I34" s="222"/>
      <c r="J34" s="62">
        <f>SUM(J31:J33)</f>
        <v>4.3499999999999997E-2</v>
      </c>
      <c r="K34" s="6"/>
      <c r="L34" s="233" t="s">
        <v>144</v>
      </c>
      <c r="M34" s="234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221" t="s">
        <v>73</v>
      </c>
      <c r="M35" s="235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204" t="s">
        <v>78</v>
      </c>
      <c r="G37" s="205"/>
      <c r="H37" s="205"/>
      <c r="I37" s="205"/>
      <c r="J37" s="206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236" t="s">
        <v>80</v>
      </c>
      <c r="D38" s="237"/>
      <c r="E38" s="69">
        <f>'POSTO 1'!E38</f>
        <v>0</v>
      </c>
      <c r="F38" s="238" t="s">
        <v>81</v>
      </c>
      <c r="G38" s="239"/>
      <c r="H38" s="239"/>
      <c r="I38" s="240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221" t="s">
        <v>84</v>
      </c>
      <c r="D39" s="222"/>
      <c r="E39" s="62">
        <f>SUM(E31:E38)</f>
        <v>0.1933</v>
      </c>
      <c r="F39" s="221" t="s">
        <v>85</v>
      </c>
      <c r="G39" s="223"/>
      <c r="H39" s="223"/>
      <c r="I39" s="222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224" t="s">
        <v>90</v>
      </c>
      <c r="J43" s="225"/>
      <c r="K43" s="225"/>
      <c r="L43" s="225"/>
      <c r="M43" s="225"/>
      <c r="N43" s="226"/>
      <c r="O43" s="6"/>
      <c r="P43" s="6"/>
    </row>
    <row r="44" spans="1:16" ht="39" customHeight="1" thickBot="1" x14ac:dyDescent="0.3">
      <c r="A44" s="204" t="s">
        <v>4</v>
      </c>
      <c r="B44" s="227"/>
      <c r="C44" s="82" t="s">
        <v>91</v>
      </c>
      <c r="D44" s="82" t="s">
        <v>92</v>
      </c>
      <c r="E44" s="82" t="s">
        <v>93</v>
      </c>
      <c r="F44" s="228" t="s">
        <v>94</v>
      </c>
      <c r="G44" s="133"/>
      <c r="H44" s="6"/>
      <c r="I44" s="229" t="s">
        <v>95</v>
      </c>
      <c r="J44" s="230"/>
      <c r="K44" s="230"/>
      <c r="L44" s="230"/>
      <c r="M44" s="231"/>
      <c r="N44" s="83"/>
      <c r="O44" s="6"/>
      <c r="P44" s="6"/>
    </row>
    <row r="45" spans="1:16" ht="20.149999999999999" customHeight="1" thickBot="1" x14ac:dyDescent="0.3">
      <c r="A45" s="258" t="str">
        <f>D7</f>
        <v xml:space="preserve">Analista de Cybersegurança </v>
      </c>
      <c r="B45" s="259"/>
      <c r="C45" s="105">
        <f>Consolidação!D20</f>
        <v>12</v>
      </c>
      <c r="D45" s="105">
        <f>Consolidação!C20</f>
        <v>180</v>
      </c>
      <c r="E45" s="103">
        <f>D19</f>
        <v>13121.083200000001</v>
      </c>
      <c r="F45" s="260">
        <f>D45</f>
        <v>180</v>
      </c>
      <c r="G45" s="261"/>
      <c r="H45" s="6"/>
      <c r="I45" s="247" t="s">
        <v>96</v>
      </c>
      <c r="J45" s="248"/>
      <c r="K45" s="248"/>
      <c r="L45" s="248"/>
      <c r="M45" s="249"/>
      <c r="N45" s="85"/>
      <c r="O45" s="6"/>
      <c r="P45" s="6"/>
    </row>
    <row r="46" spans="1:16" ht="18" customHeight="1" thickBot="1" x14ac:dyDescent="0.3">
      <c r="A46" s="262" t="s">
        <v>97</v>
      </c>
      <c r="B46" s="263"/>
      <c r="C46" s="263"/>
      <c r="D46" s="263"/>
      <c r="E46" s="264"/>
      <c r="F46" s="265">
        <f>IF(D45=0,0,ROUND(((E45/D45)*F45),2))</f>
        <v>13121.08</v>
      </c>
      <c r="G46" s="266"/>
      <c r="H46" s="6"/>
      <c r="I46" s="247" t="s">
        <v>98</v>
      </c>
      <c r="J46" s="248"/>
      <c r="K46" s="248"/>
      <c r="L46" s="248"/>
      <c r="M46" s="249"/>
      <c r="N46" s="86"/>
      <c r="O46" s="6"/>
      <c r="P46" s="6"/>
    </row>
    <row r="47" spans="1:16" ht="18" customHeight="1" thickTop="1" thickBot="1" x14ac:dyDescent="0.3">
      <c r="A47" s="242" t="s">
        <v>149</v>
      </c>
      <c r="B47" s="243"/>
      <c r="C47" s="243"/>
      <c r="D47" s="243"/>
      <c r="E47" s="244"/>
      <c r="F47" s="245">
        <f>F46*C45</f>
        <v>157452.96</v>
      </c>
      <c r="G47" s="246"/>
      <c r="H47" s="6"/>
      <c r="I47" s="247" t="s">
        <v>100</v>
      </c>
      <c r="J47" s="248"/>
      <c r="K47" s="248"/>
      <c r="L47" s="248"/>
      <c r="M47" s="249"/>
      <c r="N47" s="87"/>
      <c r="O47" s="6"/>
      <c r="P47" s="6"/>
    </row>
    <row r="48" spans="1:16" ht="18" customHeight="1" thickTop="1" thickBot="1" x14ac:dyDescent="0.3">
      <c r="A48" s="250" t="s">
        <v>150</v>
      </c>
      <c r="B48" s="251"/>
      <c r="C48" s="251"/>
      <c r="D48" s="251"/>
      <c r="E48" s="252"/>
      <c r="F48" s="253">
        <f>F47*N48</f>
        <v>3778871.04</v>
      </c>
      <c r="G48" s="254"/>
      <c r="H48" s="6"/>
      <c r="I48" s="255" t="s">
        <v>102</v>
      </c>
      <c r="J48" s="256"/>
      <c r="K48" s="256"/>
      <c r="L48" s="256"/>
      <c r="M48" s="257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241" t="s">
        <v>104</v>
      </c>
      <c r="B50" s="241"/>
      <c r="C50" s="241"/>
      <c r="D50" s="241"/>
      <c r="E50" s="241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xBjD6U7SS2dCUwYGmx2+GvARxoqnXpBt3WkIhxfZadhuTTK4mPUtDNWgIMziBH020NOhRhN3e74xA+MrI3+H1Q==" saltValue="fESGonY/hrziWabieug9W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