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FFE51E54-76CC-4407-B234-526FE714BE9E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</sheets>
  <definedNames>
    <definedName name="_xlnm.Print_Area" localSheetId="0">Consolidação!$A$1:$J$12</definedName>
    <definedName name="_xlnm.Print_Area" localSheetId="1">'POSTO 1'!$A$1:$S$51</definedName>
    <definedName name="_xlnm.Print_Area" localSheetId="2">'POSTO 2'!$A$1:$S$51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9" i="1"/>
  <c r="C45" i="2"/>
  <c r="C45" i="1"/>
  <c r="D45" i="2"/>
  <c r="F45" i="2" s="1"/>
  <c r="D45" i="1"/>
  <c r="F45" i="1" s="1"/>
  <c r="D7" i="2"/>
  <c r="J31" i="2" l="1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"/>
  <c r="N33" i="2"/>
  <c r="N32" i="2"/>
  <c r="N31" i="2"/>
  <c r="J22" i="2"/>
  <c r="A45" i="2" l="1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2" l="1"/>
  <c r="J34" i="1"/>
  <c r="J38" i="2"/>
  <c r="J39" i="2" s="1"/>
  <c r="J41" i="2" s="1"/>
  <c r="M27" i="1"/>
  <c r="M27" i="2"/>
  <c r="E9" i="1"/>
  <c r="J38" i="1"/>
  <c r="J39" i="1" s="1"/>
  <c r="J41" i="1" s="1"/>
  <c r="D10" i="1" s="1"/>
  <c r="D10" i="2" l="1"/>
  <c r="E10" i="2"/>
  <c r="D13" i="2" s="1"/>
  <c r="E14" i="2" s="1"/>
  <c r="E15" i="2" s="1"/>
  <c r="E10" i="1"/>
  <c r="D13" i="1" s="1"/>
  <c r="D16" i="2" l="1"/>
  <c r="E14" i="1"/>
  <c r="E15" i="1" l="1"/>
  <c r="D16" i="1" s="1"/>
  <c r="E18" i="2"/>
  <c r="D17" i="2"/>
  <c r="D19" i="2" l="1"/>
  <c r="E18" i="1"/>
  <c r="D17" i="1"/>
  <c r="D19" i="1" l="1"/>
  <c r="E20" i="1" s="1"/>
  <c r="D20" i="2"/>
  <c r="E45" i="2"/>
  <c r="E20" i="2"/>
  <c r="F9" i="7" l="1"/>
  <c r="F46" i="2"/>
  <c r="F47" i="2" s="1"/>
  <c r="E45" i="1"/>
  <c r="F8" i="7" s="1"/>
  <c r="D20" i="1"/>
  <c r="G9" i="7" l="1"/>
  <c r="F48" i="2"/>
  <c r="H9" i="7" s="1"/>
  <c r="F46" i="1"/>
  <c r="D7" i="1" l="1"/>
  <c r="A45" i="1" s="1"/>
  <c r="M7" i="1" l="1"/>
  <c r="F47" i="1" l="1"/>
  <c r="F48" i="1" s="1"/>
  <c r="H8" i="7" s="1"/>
  <c r="H10" i="7" s="1"/>
  <c r="G8" i="7" l="1"/>
</calcChain>
</file>

<file path=xl/sharedStrings.xml><?xml version="1.0" encoding="utf-8"?>
<sst xmlns="http://schemas.openxmlformats.org/spreadsheetml/2006/main" count="235" uniqueCount="124">
  <si>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</si>
  <si>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</si>
  <si>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</si>
  <si>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</si>
  <si>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</si>
  <si>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</si>
  <si>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</si>
  <si>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</si>
  <si>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</si>
  <si>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</si>
  <si>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</si>
  <si>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</si>
  <si>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</si>
  <si>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</si>
  <si>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</si>
  <si>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</si>
  <si>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</si>
  <si>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</si>
  <si>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</si>
  <si>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</si>
  <si>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</si>
  <si>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</si>
  <si>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</si>
  <si>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</si>
  <si>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</si>
  <si>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</si>
  <si>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</si>
  <si>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</si>
  <si>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</si>
  <si>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</si>
  <si>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</si>
  <si>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</si>
  <si>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</si>
  <si>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</si>
  <si>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</si>
  <si>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</si>
  <si>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</si>
  <si>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</si>
  <si>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</si>
  <si>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</si>
  <si>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</si>
  <si>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</si>
  <si>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</si>
  <si>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</si>
  <si>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</si>
  <si>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</si>
  <si>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</si>
  <si>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</si>
  <si>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</si>
  <si>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</si>
  <si>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</si>
  <si>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</si>
  <si>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</si>
  <si>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</si>
  <si>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</si>
  <si>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</si>
  <si>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</si>
  <si>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</si>
  <si>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</si>
  <si>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</si>
  <si>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</si>
  <si>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</si>
  <si>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</si>
  <si>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</si>
  <si>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</si>
  <si>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</si>
  <si>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</si>
  <si>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</si>
  <si>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</si>
  <si>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</si>
  <si>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</si>
  <si>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</si>
  <si>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</si>
  <si>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</si>
  <si>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</si>
  <si>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</si>
  <si>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</si>
  <si>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</si>
  <si>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</si>
  <si>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</si>
  <si>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</si>
  <si>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</si>
  <si>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</si>
  <si>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</si>
  <si>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</si>
  <si>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</si>
  <si>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</si>
  <si>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</si>
  <si>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</si>
  <si>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</si>
  <si>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</si>
  <si>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</si>
  <si>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</si>
  <si>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</si>
  <si>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</si>
  <si>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</si>
  <si>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</si>
  <si>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</si>
  <si>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</si>
  <si>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</si>
  <si>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</si>
  <si>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</si>
  <si>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</si>
  <si>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</si>
  <si>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</si>
  <si>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</si>
  <si>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</si>
  <si>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</si>
  <si>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</si>
  <si>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</si>
  <si>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</si>
  <si>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</si>
  <si>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</si>
  <si>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</si>
  <si>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</si>
  <si>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</si>
  <si>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</si>
  <si>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</si>
  <si>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VALOR GLOBAL</t>
  </si>
  <si>
    <t>2.G. Outros (Somatória dos Benefícios)</t>
  </si>
  <si>
    <t>CPRB</t>
  </si>
  <si>
    <t>SALÁRIO</t>
  </si>
  <si>
    <t>Líder de Posto Pleno</t>
  </si>
  <si>
    <t>Líder de Posto Sênior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</si>
</sst>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8" fontId="16" fillId="0" borderId="79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4" fontId="6" fillId="0" borderId="75" xfId="3" applyFont="1" applyBorder="1" applyAlignment="1" applyProtection="1">
      <alignment horizontal="center" vertical="center"/>
    </xf>
    <xf numFmtId="164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7" xfId="3" applyNumberFormat="1" applyFont="1" applyBorder="1" applyAlignment="1" applyProtection="1">
      <alignment horizontal="left" vertical="center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4"/>
  <sheetViews>
    <sheetView showGridLines="0" tabSelected="1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14" t="s">
        <v>107</v>
      </c>
      <c r="B3" s="115"/>
      <c r="C3" s="115"/>
      <c r="D3" s="115"/>
      <c r="E3" s="115"/>
      <c r="F3" s="115"/>
      <c r="G3" s="115"/>
      <c r="H3" s="115"/>
      <c r="I3" s="116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17" t="s">
        <v>108</v>
      </c>
      <c r="B5" s="117"/>
      <c r="C5" s="117"/>
      <c r="D5" s="117"/>
      <c r="E5" s="117"/>
      <c r="F5" s="117"/>
      <c r="G5" s="117"/>
      <c r="H5" s="117"/>
      <c r="I5" s="117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109</v>
      </c>
      <c r="B7" s="96" t="s">
        <v>110</v>
      </c>
      <c r="C7" s="97" t="s">
        <v>111</v>
      </c>
      <c r="D7" s="98" t="s">
        <v>112</v>
      </c>
      <c r="E7" s="98" t="s">
        <v>121</v>
      </c>
      <c r="F7" s="98" t="s">
        <v>113</v>
      </c>
      <c r="G7" s="98" t="s">
        <v>114</v>
      </c>
      <c r="H7" s="118" t="s">
        <v>115</v>
      </c>
      <c r="I7" s="119"/>
    </row>
    <row r="8" spans="1:17" ht="15" customHeight="1" thickBot="1" x14ac:dyDescent="0.3">
      <c r="A8" s="99" t="s">
        <v>116</v>
      </c>
      <c r="B8" s="99" t="s">
        <v>122</v>
      </c>
      <c r="C8" s="262">
        <v>176</v>
      </c>
      <c r="D8" s="105">
        <v>2</v>
      </c>
      <c r="E8" s="107">
        <v>14688.69</v>
      </c>
      <c r="F8" s="101">
        <f>'POSTO 1'!$E$45</f>
        <v>24091.440448626003</v>
      </c>
      <c r="G8" s="101">
        <f>'POSTO 1'!$F$47</f>
        <v>48182.879999999997</v>
      </c>
      <c r="H8" s="120">
        <f>'POSTO 1'!$F$48</f>
        <v>1156389.1199999999</v>
      </c>
      <c r="I8" s="121"/>
    </row>
    <row r="9" spans="1:17" ht="15" customHeight="1" thickTop="1" thickBot="1" x14ac:dyDescent="0.3">
      <c r="A9" s="100" t="s">
        <v>117</v>
      </c>
      <c r="B9" s="99" t="s">
        <v>123</v>
      </c>
      <c r="C9" s="262">
        <v>176</v>
      </c>
      <c r="D9" s="106">
        <v>2</v>
      </c>
      <c r="E9" s="107">
        <v>19522.22</v>
      </c>
      <c r="F9" s="101">
        <f>'POSTO 2'!$E$45</f>
        <v>32019.084108588002</v>
      </c>
      <c r="G9" s="101">
        <f>'POSTO 2'!$F$47</f>
        <v>64038.16</v>
      </c>
      <c r="H9" s="122">
        <f>'POSTO 2'!$F$48</f>
        <v>1536915.84</v>
      </c>
      <c r="I9" s="123"/>
    </row>
    <row r="10" spans="1:17" ht="20.149999999999999" customHeight="1" thickTop="1" thickBot="1" x14ac:dyDescent="0.3">
      <c r="A10" s="109" t="s">
        <v>118</v>
      </c>
      <c r="B10" s="110"/>
      <c r="C10" s="110"/>
      <c r="D10" s="110"/>
      <c r="E10" s="110"/>
      <c r="F10" s="110"/>
      <c r="G10" s="111"/>
      <c r="H10" s="112">
        <f>ROUND(SUM(H8:I9),2)</f>
        <v>2693304.96</v>
      </c>
      <c r="I10" s="113"/>
    </row>
    <row r="11" spans="1:17" x14ac:dyDescent="0.25">
      <c r="A11" s="94"/>
      <c r="B11" s="94"/>
      <c r="C11" s="95"/>
      <c r="D11" s="94"/>
      <c r="E11" s="94"/>
      <c r="F11" s="94"/>
      <c r="G11" s="94"/>
      <c r="H11" s="94"/>
      <c r="I11" s="94"/>
    </row>
    <row r="12" spans="1:17" x14ac:dyDescent="0.25">
      <c r="A12" s="94"/>
      <c r="B12" s="94"/>
      <c r="C12" s="95"/>
      <c r="D12" s="94"/>
      <c r="E12" s="94"/>
      <c r="F12" s="94"/>
      <c r="G12" s="94"/>
      <c r="H12" s="94"/>
      <c r="I12" s="94"/>
      <c r="J12" s="90" t="s">
        <v>102</v>
      </c>
    </row>
    <row r="14" spans="1:17" x14ac:dyDescent="0.25">
      <c r="I14" s="88"/>
    </row>
  </sheetData>
  <sheetProtection algorithmName="SHA-512" hashValue="wOLDWZZwVbsXYPIgShl6G7zzeq4XqFD6yvyDMTDgB4l3DxDgAvxGt3R0ICfp29GBd89eoqAkhZfTQLIq73H4qA==" saltValue="7/6un/ux8goiLCOvDiOb3Q==" spinCount="100000" sheet="1" selectLockedCells="1"/>
  <mergeCells count="7">
    <mergeCell ref="A10:G10"/>
    <mergeCell ref="H10:I10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zoomScaleNormal="100" workbookViewId="0">
      <selection activeCell="J2" sqref="J2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48" t="s">
        <v>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49" t="s">
        <v>1</v>
      </c>
      <c r="B5" s="249"/>
      <c r="C5" s="249"/>
      <c r="D5" s="249"/>
      <c r="E5" s="249"/>
      <c r="F5" s="249"/>
      <c r="G5" s="249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0" t="s">
        <v>2</v>
      </c>
      <c r="B6" s="251"/>
      <c r="C6" s="251"/>
      <c r="D6" s="251"/>
      <c r="E6" s="159"/>
      <c r="F6" s="7"/>
      <c r="G6" s="7"/>
      <c r="H6" s="6"/>
      <c r="I6" s="250" t="s">
        <v>3</v>
      </c>
      <c r="J6" s="251"/>
      <c r="K6" s="251"/>
      <c r="L6" s="251"/>
      <c r="M6" s="251"/>
      <c r="N6" s="159"/>
      <c r="O6" s="8"/>
      <c r="P6" s="7"/>
    </row>
    <row r="7" spans="1:18" ht="42" customHeight="1" x14ac:dyDescent="0.25">
      <c r="A7" s="252" t="s">
        <v>4</v>
      </c>
      <c r="B7" s="253"/>
      <c r="C7" s="254"/>
      <c r="D7" s="258" t="str">
        <f>Consolidação!B8</f>
        <v>Líder de Posto Pleno</v>
      </c>
      <c r="E7" s="259"/>
      <c r="F7" s="255"/>
      <c r="G7" s="256"/>
      <c r="H7" s="6"/>
      <c r="I7" s="255" t="s">
        <v>4</v>
      </c>
      <c r="J7" s="256"/>
      <c r="K7" s="256"/>
      <c r="L7" s="257"/>
      <c r="M7" s="260" t="str">
        <f>D7</f>
        <v>Líder de Posto Pleno</v>
      </c>
      <c r="N7" s="261"/>
      <c r="O7" s="255"/>
      <c r="P7" s="256"/>
    </row>
    <row r="8" spans="1:18" ht="13" customHeight="1" thickBot="1" x14ac:dyDescent="0.3">
      <c r="A8" s="255"/>
      <c r="B8" s="256"/>
      <c r="C8" s="257"/>
      <c r="D8" s="9" t="s">
        <v>5</v>
      </c>
      <c r="E8" s="10" t="s">
        <v>6</v>
      </c>
      <c r="F8" s="11"/>
      <c r="G8" s="12"/>
      <c r="H8" s="6"/>
      <c r="I8" s="255"/>
      <c r="J8" s="256"/>
      <c r="K8" s="256"/>
      <c r="L8" s="257"/>
      <c r="M8" s="9" t="s">
        <v>5</v>
      </c>
      <c r="N8" s="10" t="s">
        <v>6</v>
      </c>
      <c r="O8" s="11"/>
      <c r="P8" s="12"/>
    </row>
    <row r="9" spans="1:18" ht="13" customHeight="1" x14ac:dyDescent="0.25">
      <c r="A9" s="242" t="s">
        <v>7</v>
      </c>
      <c r="B9" s="243"/>
      <c r="C9" s="244"/>
      <c r="D9" s="13"/>
      <c r="E9" s="14">
        <f>SUM(N9:N15)</f>
        <v>14688.69</v>
      </c>
      <c r="F9" s="15"/>
      <c r="G9" s="16"/>
      <c r="H9" s="6"/>
      <c r="I9" s="203" t="s">
        <v>8</v>
      </c>
      <c r="J9" s="245" t="s">
        <v>9</v>
      </c>
      <c r="K9" s="246"/>
      <c r="L9" s="247"/>
      <c r="M9" s="17"/>
      <c r="N9" s="102">
        <f>Consolidação!E8</f>
        <v>14688.69</v>
      </c>
      <c r="O9" s="18"/>
      <c r="P9" s="16"/>
    </row>
    <row r="10" spans="1:18" ht="13" customHeight="1" x14ac:dyDescent="0.25">
      <c r="A10" s="215" t="s">
        <v>10</v>
      </c>
      <c r="B10" s="216"/>
      <c r="C10" s="217"/>
      <c r="D10" s="19">
        <f>J41</f>
        <v>0.64013540000000013</v>
      </c>
      <c r="E10" s="20">
        <f>E9*J41</f>
        <v>9402.7504486260023</v>
      </c>
      <c r="F10" s="15"/>
      <c r="G10" s="16"/>
      <c r="H10" s="6"/>
      <c r="I10" s="204"/>
      <c r="J10" s="199" t="s">
        <v>11</v>
      </c>
      <c r="K10" s="200"/>
      <c r="L10" s="201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215" t="s">
        <v>12</v>
      </c>
      <c r="B11" s="216"/>
      <c r="C11" s="217"/>
      <c r="D11" s="19"/>
      <c r="E11" s="20">
        <f>SUM(N16:N22)</f>
        <v>0</v>
      </c>
      <c r="F11" s="15"/>
      <c r="G11" s="16"/>
      <c r="H11" s="23"/>
      <c r="I11" s="204"/>
      <c r="J11" s="199" t="s">
        <v>13</v>
      </c>
      <c r="K11" s="200"/>
      <c r="L11" s="201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215" t="s">
        <v>14</v>
      </c>
      <c r="B12" s="216"/>
      <c r="C12" s="217"/>
      <c r="D12" s="19"/>
      <c r="E12" s="20">
        <f>SUM(N23:N26)</f>
        <v>0</v>
      </c>
      <c r="F12" s="15"/>
      <c r="G12" s="16"/>
      <c r="H12" s="6"/>
      <c r="I12" s="204"/>
      <c r="J12" s="199" t="s">
        <v>15</v>
      </c>
      <c r="K12" s="200"/>
      <c r="L12" s="201"/>
      <c r="M12" s="24"/>
      <c r="N12" s="25">
        <v>0</v>
      </c>
      <c r="O12" s="18"/>
      <c r="P12" s="16"/>
    </row>
    <row r="13" spans="1:18" ht="13" customHeight="1" thickBot="1" x14ac:dyDescent="0.3">
      <c r="A13" s="218" t="s">
        <v>16</v>
      </c>
      <c r="B13" s="219"/>
      <c r="C13" s="220"/>
      <c r="D13" s="221">
        <f>SUM(E9:E12)</f>
        <v>24091.440448626003</v>
      </c>
      <c r="E13" s="222"/>
      <c r="F13" s="15"/>
      <c r="G13" s="16"/>
      <c r="H13" s="6"/>
      <c r="I13" s="204"/>
      <c r="J13" s="199" t="s">
        <v>17</v>
      </c>
      <c r="K13" s="200"/>
      <c r="L13" s="201"/>
      <c r="M13" s="24"/>
      <c r="N13" s="26">
        <v>0</v>
      </c>
      <c r="O13" s="18"/>
      <c r="P13" s="16"/>
    </row>
    <row r="14" spans="1:18" ht="13" customHeight="1" x14ac:dyDescent="0.25">
      <c r="A14" s="215" t="s">
        <v>18</v>
      </c>
      <c r="B14" s="216"/>
      <c r="C14" s="217"/>
      <c r="D14" s="27"/>
      <c r="E14" s="20">
        <f>D13*D14</f>
        <v>0</v>
      </c>
      <c r="F14" s="238"/>
      <c r="G14" s="239"/>
      <c r="H14" s="6"/>
      <c r="I14" s="204"/>
      <c r="J14" s="199" t="s">
        <v>19</v>
      </c>
      <c r="K14" s="200"/>
      <c r="L14" s="201"/>
      <c r="M14" s="24"/>
      <c r="N14" s="26">
        <v>0</v>
      </c>
      <c r="O14" s="240" t="s">
        <v>20</v>
      </c>
      <c r="P14" s="209" t="s">
        <v>21</v>
      </c>
      <c r="Q14" s="211" t="s">
        <v>22</v>
      </c>
      <c r="R14" s="213" t="s">
        <v>23</v>
      </c>
    </row>
    <row r="15" spans="1:18" ht="13" customHeight="1" thickBot="1" x14ac:dyDescent="0.3">
      <c r="A15" s="215" t="s">
        <v>24</v>
      </c>
      <c r="B15" s="216"/>
      <c r="C15" s="217"/>
      <c r="D15" s="27"/>
      <c r="E15" s="20">
        <f>D15*(D13+E14)</f>
        <v>0</v>
      </c>
      <c r="F15" s="15"/>
      <c r="G15" s="16"/>
      <c r="H15" s="6"/>
      <c r="I15" s="205"/>
      <c r="J15" s="188" t="s">
        <v>25</v>
      </c>
      <c r="K15" s="189"/>
      <c r="L15" s="190"/>
      <c r="M15" s="28"/>
      <c r="N15" s="29">
        <v>0</v>
      </c>
      <c r="O15" s="241"/>
      <c r="P15" s="210"/>
      <c r="Q15" s="212"/>
      <c r="R15" s="214"/>
    </row>
    <row r="16" spans="1:18" ht="13" customHeight="1" thickBot="1" x14ac:dyDescent="0.3">
      <c r="A16" s="218" t="s">
        <v>26</v>
      </c>
      <c r="B16" s="219"/>
      <c r="C16" s="220"/>
      <c r="D16" s="221">
        <f>SUM(E14:E15)</f>
        <v>0</v>
      </c>
      <c r="E16" s="222"/>
      <c r="F16" s="15"/>
      <c r="G16" s="16"/>
      <c r="H16" s="6"/>
      <c r="I16" s="203" t="s">
        <v>27</v>
      </c>
      <c r="J16" s="206" t="s">
        <v>28</v>
      </c>
      <c r="K16" s="207"/>
      <c r="L16" s="208"/>
      <c r="M16" s="30"/>
      <c r="N16" s="31" t="str">
        <f>IF(R16&lt;0,"0",R16)</f>
        <v>0</v>
      </c>
      <c r="O16" s="32"/>
      <c r="P16" s="33"/>
      <c r="Q16" s="104">
        <v>22</v>
      </c>
      <c r="R16" s="34">
        <f>(O16*P16)*(Q16)-(N9*0.06)</f>
        <v>-881.32140000000004</v>
      </c>
    </row>
    <row r="17" spans="1:16" ht="13" customHeight="1" x14ac:dyDescent="0.25">
      <c r="A17" s="218" t="s">
        <v>29</v>
      </c>
      <c r="B17" s="219"/>
      <c r="C17" s="220"/>
      <c r="D17" s="221">
        <f>D13+D16</f>
        <v>24091.440448626003</v>
      </c>
      <c r="E17" s="222"/>
      <c r="F17" s="202"/>
      <c r="G17" s="191"/>
      <c r="H17" s="6"/>
      <c r="I17" s="204"/>
      <c r="J17" s="199" t="s">
        <v>30</v>
      </c>
      <c r="K17" s="200"/>
      <c r="L17" s="201"/>
      <c r="M17" s="24"/>
      <c r="N17" s="26"/>
    </row>
    <row r="18" spans="1:16" ht="13" customHeight="1" thickBot="1" x14ac:dyDescent="0.3">
      <c r="A18" s="235" t="s">
        <v>31</v>
      </c>
      <c r="B18" s="236"/>
      <c r="C18" s="237"/>
      <c r="D18" s="35">
        <f>N35</f>
        <v>0</v>
      </c>
      <c r="E18" s="36">
        <f>((D13+D16)/(1-N35))*D18</f>
        <v>0</v>
      </c>
      <c r="F18" s="202"/>
      <c r="G18" s="191"/>
      <c r="H18" s="6"/>
      <c r="I18" s="204"/>
      <c r="J18" s="199" t="s">
        <v>32</v>
      </c>
      <c r="K18" s="200"/>
      <c r="L18" s="201"/>
      <c r="M18" s="24"/>
      <c r="N18" s="26"/>
      <c r="O18" s="18"/>
      <c r="P18" s="16"/>
    </row>
    <row r="19" spans="1:16" ht="13" customHeight="1" thickTop="1" thickBot="1" x14ac:dyDescent="0.3">
      <c r="A19" s="223" t="s">
        <v>33</v>
      </c>
      <c r="B19" s="224"/>
      <c r="C19" s="225"/>
      <c r="D19" s="226">
        <f>D17+E18</f>
        <v>24091.440448626003</v>
      </c>
      <c r="E19" s="227"/>
      <c r="F19" s="15"/>
      <c r="G19" s="16"/>
      <c r="H19" s="6"/>
      <c r="I19" s="204"/>
      <c r="J19" s="199" t="s">
        <v>34</v>
      </c>
      <c r="K19" s="200"/>
      <c r="L19" s="201"/>
      <c r="M19" s="24"/>
      <c r="N19" s="26">
        <v>0</v>
      </c>
      <c r="O19" s="228"/>
      <c r="P19" s="229"/>
    </row>
    <row r="20" spans="1:16" ht="13" customHeight="1" thickTop="1" thickBot="1" x14ac:dyDescent="0.3">
      <c r="A20" s="230" t="s">
        <v>35</v>
      </c>
      <c r="B20" s="231"/>
      <c r="C20" s="232"/>
      <c r="D20" s="233">
        <f>IF(D19=0,0,D19/E9)</f>
        <v>1.6401354000000001</v>
      </c>
      <c r="E20" s="234" t="e">
        <f>D19+#REF!</f>
        <v>#REF!</v>
      </c>
      <c r="F20" s="202"/>
      <c r="G20" s="191"/>
      <c r="H20" s="6"/>
      <c r="I20" s="204"/>
      <c r="J20" s="199" t="s">
        <v>36</v>
      </c>
      <c r="K20" s="200"/>
      <c r="L20" s="201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204"/>
      <c r="J21" s="199" t="s">
        <v>38</v>
      </c>
      <c r="K21" s="200"/>
      <c r="L21" s="201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05"/>
      <c r="J22" s="188" t="s">
        <v>119</v>
      </c>
      <c r="K22" s="189"/>
      <c r="L22" s="190"/>
      <c r="M22" s="28"/>
      <c r="N22" s="29"/>
      <c r="O22" s="202"/>
      <c r="P22" s="191"/>
    </row>
    <row r="23" spans="1:16" ht="13" customHeight="1" x14ac:dyDescent="0.25">
      <c r="A23" s="38" t="s">
        <v>40</v>
      </c>
      <c r="B23" s="6"/>
      <c r="C23" s="6"/>
      <c r="D23" s="39"/>
      <c r="E23" s="6"/>
      <c r="F23" s="6"/>
      <c r="G23" s="6"/>
      <c r="I23" s="203" t="s">
        <v>41</v>
      </c>
      <c r="J23" s="206" t="s">
        <v>42</v>
      </c>
      <c r="K23" s="207"/>
      <c r="L23" s="208"/>
      <c r="M23" s="30"/>
      <c r="N23" s="25">
        <v>0</v>
      </c>
      <c r="O23" s="202"/>
      <c r="P23" s="191"/>
    </row>
    <row r="24" spans="1:16" ht="13" customHeight="1" x14ac:dyDescent="0.25">
      <c r="A24" s="38" t="s">
        <v>43</v>
      </c>
      <c r="B24" s="6"/>
      <c r="C24" s="6"/>
      <c r="D24" s="39"/>
      <c r="E24" s="6"/>
      <c r="F24" s="6"/>
      <c r="G24" s="6"/>
      <c r="I24" s="204"/>
      <c r="J24" s="199" t="s">
        <v>44</v>
      </c>
      <c r="K24" s="200"/>
      <c r="L24" s="201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4"/>
      <c r="J25" s="199" t="s">
        <v>45</v>
      </c>
      <c r="K25" s="200"/>
      <c r="L25" s="201"/>
      <c r="M25" s="24"/>
      <c r="N25" s="26">
        <v>0</v>
      </c>
      <c r="O25" s="202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05"/>
      <c r="J26" s="188" t="s">
        <v>46</v>
      </c>
      <c r="K26" s="189"/>
      <c r="L26" s="190"/>
      <c r="M26" s="28"/>
      <c r="N26" s="29">
        <v>0</v>
      </c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2" t="s">
        <v>47</v>
      </c>
      <c r="J27" s="193"/>
      <c r="K27" s="193"/>
      <c r="L27" s="194"/>
      <c r="M27" s="195">
        <f>SUM(N9:N26)</f>
        <v>14688.69</v>
      </c>
      <c r="N27" s="196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48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49999999999999" customHeight="1" thickBot="1" x14ac:dyDescent="0.3">
      <c r="A30" s="197" t="s">
        <v>50</v>
      </c>
      <c r="B30" s="198"/>
      <c r="C30" s="156" t="s">
        <v>51</v>
      </c>
      <c r="D30" s="168"/>
      <c r="E30" s="169"/>
      <c r="F30" s="156" t="s">
        <v>52</v>
      </c>
      <c r="G30" s="168"/>
      <c r="H30" s="168"/>
      <c r="I30" s="168"/>
      <c r="J30" s="169"/>
      <c r="K30" s="45"/>
      <c r="L30" s="156" t="s">
        <v>53</v>
      </c>
      <c r="M30" s="169"/>
      <c r="N30" s="46" t="s">
        <v>54</v>
      </c>
    </row>
    <row r="31" spans="1:16" ht="13" customHeight="1" x14ac:dyDescent="0.25">
      <c r="A31" s="47" t="s">
        <v>55</v>
      </c>
      <c r="B31" s="48">
        <v>0.2</v>
      </c>
      <c r="C31" s="175" t="s">
        <v>56</v>
      </c>
      <c r="D31" s="176"/>
      <c r="E31" s="49">
        <v>8.3299999999999999E-2</v>
      </c>
      <c r="F31" s="177" t="s">
        <v>57</v>
      </c>
      <c r="G31" s="178"/>
      <c r="H31" s="178"/>
      <c r="I31" s="175"/>
      <c r="J31" s="50"/>
      <c r="K31" s="51"/>
      <c r="L31" s="179" t="s">
        <v>58</v>
      </c>
      <c r="M31" s="180"/>
      <c r="N31" s="52"/>
    </row>
    <row r="32" spans="1:16" ht="13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81" t="s">
        <v>61</v>
      </c>
      <c r="G32" s="182"/>
      <c r="H32" s="182"/>
      <c r="I32" s="163"/>
      <c r="J32" s="57">
        <f>B36*J31</f>
        <v>0</v>
      </c>
      <c r="K32" s="51"/>
      <c r="L32" s="183" t="s">
        <v>62</v>
      </c>
      <c r="M32" s="184"/>
      <c r="N32" s="58"/>
    </row>
    <row r="33" spans="1:16" ht="13" customHeight="1" thickBot="1" x14ac:dyDescent="0.3">
      <c r="A33" s="53" t="s">
        <v>63</v>
      </c>
      <c r="B33" s="54">
        <v>0.01</v>
      </c>
      <c r="C33" s="181" t="s">
        <v>64</v>
      </c>
      <c r="D33" s="163"/>
      <c r="E33" s="59">
        <v>0.11</v>
      </c>
      <c r="F33" s="185" t="s">
        <v>65</v>
      </c>
      <c r="G33" s="186"/>
      <c r="H33" s="186"/>
      <c r="I33" s="187"/>
      <c r="J33" s="60">
        <f>(((0.08*0.5*0.9*(1+(5/56)+(5/56)+(1/3)*(5/56)))))</f>
        <v>4.3499999999999997E-2</v>
      </c>
      <c r="K33" s="6"/>
      <c r="L33" s="183" t="s">
        <v>66</v>
      </c>
      <c r="M33" s="184"/>
      <c r="N33" s="58"/>
    </row>
    <row r="34" spans="1:16" ht="13" customHeight="1" thickBot="1" x14ac:dyDescent="0.3">
      <c r="A34" s="53" t="s">
        <v>67</v>
      </c>
      <c r="B34" s="54">
        <v>2E-3</v>
      </c>
      <c r="C34" s="163" t="s">
        <v>68</v>
      </c>
      <c r="D34" s="164"/>
      <c r="E34" s="61"/>
      <c r="F34" s="150" t="s">
        <v>69</v>
      </c>
      <c r="G34" s="152"/>
      <c r="H34" s="152"/>
      <c r="I34" s="151"/>
      <c r="J34" s="62">
        <f>SUM(J31:J33)</f>
        <v>4.3499999999999997E-2</v>
      </c>
      <c r="K34" s="6"/>
      <c r="L34" s="165" t="s">
        <v>120</v>
      </c>
      <c r="M34" s="166"/>
      <c r="N34" s="63"/>
    </row>
    <row r="35" spans="1:16" ht="13" customHeight="1" thickBot="1" x14ac:dyDescent="0.3">
      <c r="A35" s="53" t="s">
        <v>70</v>
      </c>
      <c r="B35" s="54">
        <v>2.5000000000000001E-2</v>
      </c>
      <c r="C35" s="55" t="s">
        <v>71</v>
      </c>
      <c r="D35" s="56"/>
      <c r="E35" s="61"/>
      <c r="F35" s="44"/>
      <c r="G35" s="64"/>
      <c r="H35" s="64"/>
      <c r="I35" s="64"/>
      <c r="J35" s="64"/>
      <c r="K35" s="6"/>
      <c r="L35" s="150" t="s">
        <v>72</v>
      </c>
      <c r="M35" s="167"/>
      <c r="N35" s="65">
        <f>SUM(N31:N34)</f>
        <v>0</v>
      </c>
    </row>
    <row r="36" spans="1:16" ht="13" customHeight="1" thickBot="1" x14ac:dyDescent="0.3">
      <c r="A36" s="53" t="s">
        <v>73</v>
      </c>
      <c r="B36" s="54">
        <v>0.08</v>
      </c>
      <c r="C36" s="55" t="s">
        <v>74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75</v>
      </c>
      <c r="B37" s="54"/>
      <c r="C37" s="55" t="s">
        <v>76</v>
      </c>
      <c r="D37" s="56"/>
      <c r="E37" s="61"/>
      <c r="F37" s="156" t="s">
        <v>77</v>
      </c>
      <c r="G37" s="168"/>
      <c r="H37" s="168"/>
      <c r="I37" s="168"/>
      <c r="J37" s="169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78</v>
      </c>
      <c r="B38" s="69">
        <v>6.0000000000000001E-3</v>
      </c>
      <c r="C38" s="170" t="s">
        <v>79</v>
      </c>
      <c r="D38" s="171"/>
      <c r="E38" s="69"/>
      <c r="F38" s="172" t="s">
        <v>80</v>
      </c>
      <c r="G38" s="173"/>
      <c r="H38" s="173"/>
      <c r="I38" s="174"/>
      <c r="J38" s="70">
        <f>B39*E39</f>
        <v>6.5335400000000016E-2</v>
      </c>
      <c r="K38" s="6"/>
      <c r="L38" s="71" t="s">
        <v>81</v>
      </c>
      <c r="M38" s="6"/>
      <c r="N38" s="6"/>
      <c r="O38" s="6"/>
      <c r="P38" s="6"/>
    </row>
    <row r="39" spans="1:16" ht="13" customHeight="1" thickBot="1" x14ac:dyDescent="0.3">
      <c r="A39" s="72" t="s">
        <v>82</v>
      </c>
      <c r="B39" s="62">
        <f>SUM(B31:B38)</f>
        <v>0.33800000000000008</v>
      </c>
      <c r="C39" s="150" t="s">
        <v>83</v>
      </c>
      <c r="D39" s="151"/>
      <c r="E39" s="62">
        <f>SUM(E31:E38)</f>
        <v>0.1933</v>
      </c>
      <c r="F39" s="150" t="s">
        <v>84</v>
      </c>
      <c r="G39" s="152"/>
      <c r="H39" s="152"/>
      <c r="I39" s="151"/>
      <c r="J39" s="62">
        <f>SUM(J38:J38)</f>
        <v>6.5335400000000016E-2</v>
      </c>
      <c r="K39" s="73"/>
      <c r="L39" s="74" t="s">
        <v>85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86</v>
      </c>
      <c r="M40" s="6"/>
      <c r="N40" s="6"/>
      <c r="O40" s="6"/>
      <c r="P40" s="6"/>
    </row>
    <row r="41" spans="1:16" ht="13" customHeight="1" thickBot="1" x14ac:dyDescent="0.3">
      <c r="A41" s="76" t="s">
        <v>87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88</v>
      </c>
      <c r="B43" s="80"/>
      <c r="C43" s="80"/>
      <c r="D43" s="81"/>
      <c r="E43" s="80"/>
      <c r="F43" s="80"/>
      <c r="G43" s="80"/>
      <c r="H43" s="6"/>
      <c r="I43" s="153" t="s">
        <v>89</v>
      </c>
      <c r="J43" s="154"/>
      <c r="K43" s="154"/>
      <c r="L43" s="154"/>
      <c r="M43" s="154"/>
      <c r="N43" s="155"/>
      <c r="O43" s="6"/>
      <c r="P43" s="6"/>
    </row>
    <row r="44" spans="1:16" ht="39" customHeight="1" thickBot="1" x14ac:dyDescent="0.3">
      <c r="A44" s="156" t="s">
        <v>4</v>
      </c>
      <c r="B44" s="157"/>
      <c r="C44" s="82" t="s">
        <v>90</v>
      </c>
      <c r="D44" s="82" t="s">
        <v>91</v>
      </c>
      <c r="E44" s="82" t="s">
        <v>92</v>
      </c>
      <c r="F44" s="158" t="s">
        <v>93</v>
      </c>
      <c r="G44" s="159"/>
      <c r="H44" s="6"/>
      <c r="I44" s="160" t="s">
        <v>94</v>
      </c>
      <c r="J44" s="161"/>
      <c r="K44" s="161"/>
      <c r="L44" s="161"/>
      <c r="M44" s="162"/>
      <c r="N44" s="83"/>
      <c r="O44" s="6"/>
      <c r="P44" s="6"/>
    </row>
    <row r="45" spans="1:16" ht="20.149999999999999" customHeight="1" thickBot="1" x14ac:dyDescent="0.3">
      <c r="A45" s="141" t="str">
        <f>D7</f>
        <v>Líder de Posto Pleno</v>
      </c>
      <c r="B45" s="142"/>
      <c r="C45" s="103">
        <f>Consolidação!D8</f>
        <v>2</v>
      </c>
      <c r="D45" s="103">
        <f>Consolidação!C8</f>
        <v>176</v>
      </c>
      <c r="E45" s="84">
        <f>D19</f>
        <v>24091.440448626003</v>
      </c>
      <c r="F45" s="143">
        <f>D45</f>
        <v>176</v>
      </c>
      <c r="G45" s="144"/>
      <c r="H45" s="6"/>
      <c r="I45" s="130" t="s">
        <v>95</v>
      </c>
      <c r="J45" s="131"/>
      <c r="K45" s="131"/>
      <c r="L45" s="131"/>
      <c r="M45" s="132"/>
      <c r="N45" s="85"/>
      <c r="O45" s="6"/>
      <c r="P45" s="6"/>
    </row>
    <row r="46" spans="1:16" ht="18" customHeight="1" thickBot="1" x14ac:dyDescent="0.3">
      <c r="A46" s="145" t="s">
        <v>96</v>
      </c>
      <c r="B46" s="146"/>
      <c r="C46" s="146"/>
      <c r="D46" s="146"/>
      <c r="E46" s="147"/>
      <c r="F46" s="148">
        <f>IF(D45=0,0,ROUND(((E45/D45)*F45),2))</f>
        <v>24091.439999999999</v>
      </c>
      <c r="G46" s="149"/>
      <c r="H46" s="6"/>
      <c r="I46" s="130" t="s">
        <v>97</v>
      </c>
      <c r="J46" s="131"/>
      <c r="K46" s="131"/>
      <c r="L46" s="131"/>
      <c r="M46" s="132"/>
      <c r="N46" s="86"/>
      <c r="O46" s="6"/>
      <c r="P46" s="6"/>
    </row>
    <row r="47" spans="1:16" ht="18" customHeight="1" thickTop="1" thickBot="1" x14ac:dyDescent="0.3">
      <c r="A47" s="125" t="s">
        <v>98</v>
      </c>
      <c r="B47" s="126"/>
      <c r="C47" s="126"/>
      <c r="D47" s="126"/>
      <c r="E47" s="127"/>
      <c r="F47" s="128">
        <f>F46*C45</f>
        <v>48182.879999999997</v>
      </c>
      <c r="G47" s="129"/>
      <c r="H47" s="6"/>
      <c r="I47" s="130" t="s">
        <v>99</v>
      </c>
      <c r="J47" s="131"/>
      <c r="K47" s="131"/>
      <c r="L47" s="131"/>
      <c r="M47" s="132"/>
      <c r="N47" s="87"/>
      <c r="O47" s="6"/>
      <c r="P47" s="6"/>
    </row>
    <row r="48" spans="1:16" ht="18" customHeight="1" thickTop="1" thickBot="1" x14ac:dyDescent="0.3">
      <c r="A48" s="133" t="s">
        <v>100</v>
      </c>
      <c r="B48" s="134"/>
      <c r="C48" s="134"/>
      <c r="D48" s="134"/>
      <c r="E48" s="135"/>
      <c r="F48" s="136">
        <f>F47*N48</f>
        <v>1156389.1199999999</v>
      </c>
      <c r="G48" s="137"/>
      <c r="H48" s="6"/>
      <c r="I48" s="138" t="s">
        <v>101</v>
      </c>
      <c r="J48" s="139"/>
      <c r="K48" s="139"/>
      <c r="L48" s="139"/>
      <c r="M48" s="140"/>
      <c r="N48" s="108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102</v>
      </c>
      <c r="Q49" s="88"/>
    </row>
    <row r="50" spans="1:17" ht="16.5" customHeight="1" x14ac:dyDescent="0.25">
      <c r="A50" s="124" t="s">
        <v>103</v>
      </c>
      <c r="B50" s="124"/>
      <c r="C50" s="124"/>
      <c r="D50" s="124"/>
      <c r="E50" s="124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7AanvsNWCsTkcUTyIdFBSCXNEH0q2UGXlV2Jnoy6885xKlE0ShqWQl/oq6dZmk8MnPGiEKhPciKMMZCstTHYDA==" saltValue="g+Moe17VhezCgGR0hDLby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J2" sqref="J2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248" t="s">
        <v>104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249" t="s">
        <v>1</v>
      </c>
      <c r="B5" s="249"/>
      <c r="C5" s="249"/>
      <c r="D5" s="249"/>
      <c r="E5" s="249"/>
      <c r="F5" s="249"/>
      <c r="G5" s="249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250" t="s">
        <v>2</v>
      </c>
      <c r="B6" s="251"/>
      <c r="C6" s="251"/>
      <c r="D6" s="251"/>
      <c r="E6" s="159"/>
      <c r="F6" s="7"/>
      <c r="G6" s="7"/>
      <c r="H6" s="6"/>
      <c r="I6" s="250" t="s">
        <v>3</v>
      </c>
      <c r="J6" s="251"/>
      <c r="K6" s="251"/>
      <c r="L6" s="251"/>
      <c r="M6" s="251"/>
      <c r="N6" s="159"/>
      <c r="O6" s="8"/>
      <c r="P6" s="7"/>
    </row>
    <row r="7" spans="1:18" ht="42" customHeight="1" x14ac:dyDescent="0.25">
      <c r="A7" s="252" t="s">
        <v>4</v>
      </c>
      <c r="B7" s="253"/>
      <c r="C7" s="254"/>
      <c r="D7" s="258" t="str">
        <f>Consolidação!B9</f>
        <v>Líder de Posto Sênior</v>
      </c>
      <c r="E7" s="259"/>
      <c r="F7" s="255"/>
      <c r="G7" s="256"/>
      <c r="H7" s="6"/>
      <c r="I7" s="255" t="s">
        <v>4</v>
      </c>
      <c r="J7" s="256"/>
      <c r="K7" s="256"/>
      <c r="L7" s="257"/>
      <c r="M7" s="260" t="str">
        <f>D7</f>
        <v>Líder de Posto Sênior</v>
      </c>
      <c r="N7" s="261"/>
      <c r="O7" s="255"/>
      <c r="P7" s="256"/>
    </row>
    <row r="8" spans="1:18" ht="13" customHeight="1" thickBot="1" x14ac:dyDescent="0.3">
      <c r="A8" s="255"/>
      <c r="B8" s="256"/>
      <c r="C8" s="257"/>
      <c r="D8" s="9" t="s">
        <v>5</v>
      </c>
      <c r="E8" s="10" t="s">
        <v>6</v>
      </c>
      <c r="F8" s="11"/>
      <c r="G8" s="12"/>
      <c r="H8" s="6"/>
      <c r="I8" s="255"/>
      <c r="J8" s="256"/>
      <c r="K8" s="256"/>
      <c r="L8" s="257"/>
      <c r="M8" s="9" t="s">
        <v>5</v>
      </c>
      <c r="N8" s="10" t="s">
        <v>6</v>
      </c>
      <c r="O8" s="11"/>
      <c r="P8" s="12"/>
    </row>
    <row r="9" spans="1:18" ht="13" customHeight="1" x14ac:dyDescent="0.25">
      <c r="A9" s="242" t="s">
        <v>7</v>
      </c>
      <c r="B9" s="243"/>
      <c r="C9" s="244"/>
      <c r="D9" s="13"/>
      <c r="E9" s="14">
        <f>SUM(N9:N15)</f>
        <v>19522.22</v>
      </c>
      <c r="F9" s="15"/>
      <c r="G9" s="16"/>
      <c r="H9" s="6"/>
      <c r="I9" s="203" t="s">
        <v>8</v>
      </c>
      <c r="J9" s="245" t="s">
        <v>9</v>
      </c>
      <c r="K9" s="246"/>
      <c r="L9" s="247"/>
      <c r="M9" s="17"/>
      <c r="N9" s="102">
        <f>Consolidação!E9</f>
        <v>19522.22</v>
      </c>
      <c r="O9" s="18"/>
      <c r="P9" s="16"/>
    </row>
    <row r="10" spans="1:18" ht="13" customHeight="1" x14ac:dyDescent="0.25">
      <c r="A10" s="215" t="s">
        <v>10</v>
      </c>
      <c r="B10" s="216"/>
      <c r="C10" s="217"/>
      <c r="D10" s="19">
        <f>J41</f>
        <v>0.64013540000000013</v>
      </c>
      <c r="E10" s="20">
        <f>E9*J41</f>
        <v>12496.864108588003</v>
      </c>
      <c r="F10" s="15"/>
      <c r="G10" s="16"/>
      <c r="H10" s="6"/>
      <c r="I10" s="204"/>
      <c r="J10" s="199" t="s">
        <v>11</v>
      </c>
      <c r="K10" s="200"/>
      <c r="L10" s="201"/>
      <c r="M10" s="21"/>
      <c r="N10" s="22">
        <f>M10*N9</f>
        <v>0</v>
      </c>
      <c r="O10" s="18"/>
      <c r="P10" s="16"/>
    </row>
    <row r="11" spans="1:18" ht="13" customHeight="1" x14ac:dyDescent="0.25">
      <c r="A11" s="215" t="s">
        <v>12</v>
      </c>
      <c r="B11" s="216"/>
      <c r="C11" s="217"/>
      <c r="D11" s="19"/>
      <c r="E11" s="20">
        <f>SUM(N16:N22)</f>
        <v>0</v>
      </c>
      <c r="F11" s="15"/>
      <c r="G11" s="16"/>
      <c r="H11" s="23"/>
      <c r="I11" s="204"/>
      <c r="J11" s="199" t="s">
        <v>13</v>
      </c>
      <c r="K11" s="200"/>
      <c r="L11" s="201"/>
      <c r="M11" s="21"/>
      <c r="N11" s="22">
        <f>N9*M11</f>
        <v>0</v>
      </c>
      <c r="O11" s="18"/>
      <c r="P11" s="16"/>
    </row>
    <row r="12" spans="1:18" ht="13" customHeight="1" x14ac:dyDescent="0.25">
      <c r="A12" s="215" t="s">
        <v>14</v>
      </c>
      <c r="B12" s="216"/>
      <c r="C12" s="217"/>
      <c r="D12" s="19"/>
      <c r="E12" s="20">
        <f>SUM(N23:N26)</f>
        <v>0</v>
      </c>
      <c r="F12" s="15"/>
      <c r="G12" s="16"/>
      <c r="H12" s="6"/>
      <c r="I12" s="204"/>
      <c r="J12" s="199" t="s">
        <v>15</v>
      </c>
      <c r="K12" s="200"/>
      <c r="L12" s="201"/>
      <c r="M12" s="24"/>
      <c r="N12" s="25"/>
      <c r="O12" s="18"/>
      <c r="P12" s="16"/>
    </row>
    <row r="13" spans="1:18" ht="13" customHeight="1" thickBot="1" x14ac:dyDescent="0.3">
      <c r="A13" s="218" t="s">
        <v>16</v>
      </c>
      <c r="B13" s="219"/>
      <c r="C13" s="220"/>
      <c r="D13" s="221">
        <f>SUM(E9:E12)</f>
        <v>32019.084108588002</v>
      </c>
      <c r="E13" s="222"/>
      <c r="F13" s="15"/>
      <c r="G13" s="16"/>
      <c r="H13" s="6"/>
      <c r="I13" s="204"/>
      <c r="J13" s="199" t="s">
        <v>17</v>
      </c>
      <c r="K13" s="200"/>
      <c r="L13" s="201"/>
      <c r="M13" s="24"/>
      <c r="N13" s="26"/>
      <c r="O13" s="18"/>
      <c r="P13" s="16"/>
    </row>
    <row r="14" spans="1:18" ht="13" customHeight="1" x14ac:dyDescent="0.25">
      <c r="A14" s="215" t="s">
        <v>18</v>
      </c>
      <c r="B14" s="216"/>
      <c r="C14" s="217"/>
      <c r="D14" s="27"/>
      <c r="E14" s="20">
        <f>D13*D14</f>
        <v>0</v>
      </c>
      <c r="F14" s="238"/>
      <c r="G14" s="239"/>
      <c r="H14" s="6"/>
      <c r="I14" s="204"/>
      <c r="J14" s="199" t="s">
        <v>19</v>
      </c>
      <c r="K14" s="200"/>
      <c r="L14" s="201"/>
      <c r="M14" s="24"/>
      <c r="N14" s="26"/>
      <c r="O14" s="240" t="s">
        <v>20</v>
      </c>
      <c r="P14" s="209" t="s">
        <v>21</v>
      </c>
      <c r="Q14" s="211" t="s">
        <v>22</v>
      </c>
      <c r="R14" s="213" t="s">
        <v>23</v>
      </c>
    </row>
    <row r="15" spans="1:18" ht="13" customHeight="1" thickBot="1" x14ac:dyDescent="0.3">
      <c r="A15" s="215" t="s">
        <v>24</v>
      </c>
      <c r="B15" s="216"/>
      <c r="C15" s="217"/>
      <c r="D15" s="27"/>
      <c r="E15" s="20">
        <f>D15*(D13+E14)</f>
        <v>0</v>
      </c>
      <c r="F15" s="15"/>
      <c r="G15" s="16"/>
      <c r="H15" s="6"/>
      <c r="I15" s="205"/>
      <c r="J15" s="188" t="s">
        <v>25</v>
      </c>
      <c r="K15" s="189"/>
      <c r="L15" s="190"/>
      <c r="M15" s="28"/>
      <c r="N15" s="29"/>
      <c r="O15" s="241"/>
      <c r="P15" s="210"/>
      <c r="Q15" s="212"/>
      <c r="R15" s="214"/>
    </row>
    <row r="16" spans="1:18" ht="13" customHeight="1" thickBot="1" x14ac:dyDescent="0.3">
      <c r="A16" s="218" t="s">
        <v>26</v>
      </c>
      <c r="B16" s="219"/>
      <c r="C16" s="220"/>
      <c r="D16" s="221">
        <f>SUM(E14:E15)</f>
        <v>0</v>
      </c>
      <c r="E16" s="222"/>
      <c r="F16" s="15"/>
      <c r="G16" s="16"/>
      <c r="H16" s="6"/>
      <c r="I16" s="203" t="s">
        <v>27</v>
      </c>
      <c r="J16" s="206" t="s">
        <v>28</v>
      </c>
      <c r="K16" s="207"/>
      <c r="L16" s="208"/>
      <c r="M16" s="30"/>
      <c r="N16" s="31" t="str">
        <f>IF(R16&lt;0,"0",R16)</f>
        <v>0</v>
      </c>
      <c r="O16" s="32"/>
      <c r="P16" s="33"/>
      <c r="Q16" s="104">
        <v>22</v>
      </c>
      <c r="R16" s="34">
        <f>(O16*P16)*(Q16)-(N9*0.06)</f>
        <v>-1171.3332</v>
      </c>
    </row>
    <row r="17" spans="1:16" ht="13" customHeight="1" x14ac:dyDescent="0.25">
      <c r="A17" s="218" t="s">
        <v>29</v>
      </c>
      <c r="B17" s="219"/>
      <c r="C17" s="220"/>
      <c r="D17" s="221">
        <f>D13+D16</f>
        <v>32019.084108588002</v>
      </c>
      <c r="E17" s="222"/>
      <c r="F17" s="202"/>
      <c r="G17" s="191"/>
      <c r="H17" s="6"/>
      <c r="I17" s="204"/>
      <c r="J17" s="199" t="s">
        <v>30</v>
      </c>
      <c r="K17" s="200"/>
      <c r="L17" s="201"/>
      <c r="M17" s="24"/>
      <c r="N17" s="26"/>
    </row>
    <row r="18" spans="1:16" ht="13" customHeight="1" thickBot="1" x14ac:dyDescent="0.3">
      <c r="A18" s="235" t="s">
        <v>31</v>
      </c>
      <c r="B18" s="236"/>
      <c r="C18" s="237"/>
      <c r="D18" s="35">
        <f>N35</f>
        <v>0</v>
      </c>
      <c r="E18" s="36">
        <f>((D13+D16)/(1-N35))*D18</f>
        <v>0</v>
      </c>
      <c r="F18" s="202"/>
      <c r="G18" s="191"/>
      <c r="H18" s="6"/>
      <c r="I18" s="204"/>
      <c r="J18" s="199" t="s">
        <v>32</v>
      </c>
      <c r="K18" s="200"/>
      <c r="L18" s="201"/>
      <c r="M18" s="24"/>
      <c r="N18" s="26"/>
      <c r="O18" s="18"/>
      <c r="P18" s="16"/>
    </row>
    <row r="19" spans="1:16" ht="13" customHeight="1" thickTop="1" thickBot="1" x14ac:dyDescent="0.3">
      <c r="A19" s="223" t="s">
        <v>33</v>
      </c>
      <c r="B19" s="224"/>
      <c r="C19" s="225"/>
      <c r="D19" s="226">
        <f>D17+E18</f>
        <v>32019.084108588002</v>
      </c>
      <c r="E19" s="227"/>
      <c r="F19" s="15"/>
      <c r="G19" s="16"/>
      <c r="H19" s="6"/>
      <c r="I19" s="204"/>
      <c r="J19" s="199" t="s">
        <v>34</v>
      </c>
      <c r="K19" s="200"/>
      <c r="L19" s="201"/>
      <c r="M19" s="24"/>
      <c r="N19" s="26">
        <v>0</v>
      </c>
      <c r="O19" s="228"/>
      <c r="P19" s="229"/>
    </row>
    <row r="20" spans="1:16" ht="13" customHeight="1" thickTop="1" thickBot="1" x14ac:dyDescent="0.3">
      <c r="A20" s="230" t="s">
        <v>35</v>
      </c>
      <c r="B20" s="231"/>
      <c r="C20" s="232"/>
      <c r="D20" s="233">
        <f>IF(D19=0,0,D19/E9)</f>
        <v>1.6401353999999999</v>
      </c>
      <c r="E20" s="234" t="e">
        <f>D19+#REF!</f>
        <v>#REF!</v>
      </c>
      <c r="F20" s="202"/>
      <c r="G20" s="191"/>
      <c r="H20" s="6"/>
      <c r="I20" s="204"/>
      <c r="J20" s="199" t="s">
        <v>36</v>
      </c>
      <c r="K20" s="200"/>
      <c r="L20" s="201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1"/>
      <c r="G21" s="191"/>
      <c r="H21" s="6"/>
      <c r="I21" s="204"/>
      <c r="J21" s="199" t="s">
        <v>38</v>
      </c>
      <c r="K21" s="200"/>
      <c r="L21" s="201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205"/>
      <c r="J22" s="188" t="str">
        <f>'POSTO 1'!J22</f>
        <v>2.G. Outros (Somatória dos Benefícios)</v>
      </c>
      <c r="K22" s="189"/>
      <c r="L22" s="190"/>
      <c r="M22" s="28"/>
      <c r="N22" s="29"/>
      <c r="O22" s="202"/>
      <c r="P22" s="191"/>
    </row>
    <row r="23" spans="1:16" ht="13" customHeight="1" x14ac:dyDescent="0.25">
      <c r="A23" s="38" t="s">
        <v>40</v>
      </c>
      <c r="B23" s="6"/>
      <c r="C23" s="6"/>
      <c r="D23" s="39"/>
      <c r="E23" s="6"/>
      <c r="F23" s="6"/>
      <c r="G23" s="6"/>
      <c r="I23" s="203" t="s">
        <v>41</v>
      </c>
      <c r="J23" s="206" t="s">
        <v>42</v>
      </c>
      <c r="K23" s="207"/>
      <c r="L23" s="208"/>
      <c r="M23" s="30"/>
      <c r="N23" s="25"/>
      <c r="O23" s="202"/>
      <c r="P23" s="191"/>
    </row>
    <row r="24" spans="1:16" ht="13" customHeight="1" x14ac:dyDescent="0.25">
      <c r="A24" s="38" t="s">
        <v>43</v>
      </c>
      <c r="B24" s="6"/>
      <c r="C24" s="6"/>
      <c r="D24" s="39"/>
      <c r="E24" s="6"/>
      <c r="F24" s="6"/>
      <c r="G24" s="6"/>
      <c r="I24" s="204"/>
      <c r="J24" s="199" t="s">
        <v>44</v>
      </c>
      <c r="K24" s="200"/>
      <c r="L24" s="201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204"/>
      <c r="J25" s="199" t="s">
        <v>45</v>
      </c>
      <c r="K25" s="200"/>
      <c r="L25" s="201"/>
      <c r="M25" s="24"/>
      <c r="N25" s="26"/>
      <c r="O25" s="202"/>
      <c r="P25" s="191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205"/>
      <c r="J26" s="188" t="s">
        <v>46</v>
      </c>
      <c r="K26" s="189"/>
      <c r="L26" s="190"/>
      <c r="M26" s="28"/>
      <c r="N26" s="29"/>
      <c r="O26" s="191"/>
      <c r="P26" s="191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2" t="s">
        <v>47</v>
      </c>
      <c r="J27" s="193"/>
      <c r="K27" s="193"/>
      <c r="L27" s="194"/>
      <c r="M27" s="195">
        <f>SUM(N9:N26)</f>
        <v>19522.22</v>
      </c>
      <c r="N27" s="196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48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49999999999999" customHeight="1" thickBot="1" x14ac:dyDescent="0.3">
      <c r="A30" s="197" t="s">
        <v>50</v>
      </c>
      <c r="B30" s="198"/>
      <c r="C30" s="156" t="s">
        <v>51</v>
      </c>
      <c r="D30" s="168"/>
      <c r="E30" s="169"/>
      <c r="F30" s="156" t="s">
        <v>52</v>
      </c>
      <c r="G30" s="168"/>
      <c r="H30" s="168"/>
      <c r="I30" s="168"/>
      <c r="J30" s="169"/>
      <c r="K30" s="45"/>
      <c r="L30" s="156" t="s">
        <v>53</v>
      </c>
      <c r="M30" s="169"/>
      <c r="N30" s="46" t="s">
        <v>54</v>
      </c>
    </row>
    <row r="31" spans="1:16" ht="13" customHeight="1" x14ac:dyDescent="0.25">
      <c r="A31" s="47" t="s">
        <v>55</v>
      </c>
      <c r="B31" s="48">
        <f>'POSTO 1'!B31</f>
        <v>0.2</v>
      </c>
      <c r="C31" s="175" t="s">
        <v>56</v>
      </c>
      <c r="D31" s="176"/>
      <c r="E31" s="49">
        <f>'POSTO 1'!E31</f>
        <v>8.3299999999999999E-2</v>
      </c>
      <c r="F31" s="177" t="s">
        <v>57</v>
      </c>
      <c r="G31" s="178"/>
      <c r="H31" s="178"/>
      <c r="I31" s="175"/>
      <c r="J31" s="50">
        <f>'POSTO 1'!J31</f>
        <v>0</v>
      </c>
      <c r="K31" s="51"/>
      <c r="L31" s="179" t="s">
        <v>58</v>
      </c>
      <c r="M31" s="180"/>
      <c r="N31" s="52">
        <f>'POSTO 1'!N31</f>
        <v>0</v>
      </c>
    </row>
    <row r="32" spans="1:16" ht="13" customHeight="1" x14ac:dyDescent="0.25">
      <c r="A32" s="53" t="s">
        <v>59</v>
      </c>
      <c r="B32" s="54">
        <f>'POSTO 1'!B32</f>
        <v>1.4999999999999999E-2</v>
      </c>
      <c r="C32" s="55" t="s">
        <v>60</v>
      </c>
      <c r="D32" s="56"/>
      <c r="E32" s="54">
        <f>'POSTO 1'!E32</f>
        <v>0</v>
      </c>
      <c r="F32" s="181" t="s">
        <v>61</v>
      </c>
      <c r="G32" s="182"/>
      <c r="H32" s="182"/>
      <c r="I32" s="163"/>
      <c r="J32" s="57">
        <f>B36*J31</f>
        <v>0</v>
      </c>
      <c r="K32" s="51"/>
      <c r="L32" s="183" t="s">
        <v>62</v>
      </c>
      <c r="M32" s="184"/>
      <c r="N32" s="58">
        <f>'POSTO 1'!N32</f>
        <v>0</v>
      </c>
    </row>
    <row r="33" spans="1:16" ht="13" customHeight="1" thickBot="1" x14ac:dyDescent="0.3">
      <c r="A33" s="53" t="s">
        <v>63</v>
      </c>
      <c r="B33" s="54">
        <f>'POSTO 1'!B33</f>
        <v>0.01</v>
      </c>
      <c r="C33" s="181" t="s">
        <v>64</v>
      </c>
      <c r="D33" s="163"/>
      <c r="E33" s="59">
        <f>'POSTO 1'!E33</f>
        <v>0.11</v>
      </c>
      <c r="F33" s="185" t="s">
        <v>65</v>
      </c>
      <c r="G33" s="186"/>
      <c r="H33" s="186"/>
      <c r="I33" s="187"/>
      <c r="J33" s="60">
        <f>(((0.08*0.5*0.9*(1+(5/56)+(5/56)+(1/3)*(5/56)))))</f>
        <v>4.3499999999999997E-2</v>
      </c>
      <c r="K33" s="6"/>
      <c r="L33" s="183" t="s">
        <v>66</v>
      </c>
      <c r="M33" s="184"/>
      <c r="N33" s="58">
        <f>'POSTO 1'!N33</f>
        <v>0</v>
      </c>
    </row>
    <row r="34" spans="1:16" ht="13" customHeight="1" thickBot="1" x14ac:dyDescent="0.3">
      <c r="A34" s="53" t="s">
        <v>67</v>
      </c>
      <c r="B34" s="54">
        <f>'POSTO 1'!B34</f>
        <v>2E-3</v>
      </c>
      <c r="C34" s="163" t="s">
        <v>68</v>
      </c>
      <c r="D34" s="164"/>
      <c r="E34" s="61">
        <f>'POSTO 1'!E34</f>
        <v>0</v>
      </c>
      <c r="F34" s="150" t="s">
        <v>69</v>
      </c>
      <c r="G34" s="152"/>
      <c r="H34" s="152"/>
      <c r="I34" s="151"/>
      <c r="J34" s="62">
        <f>SUM(J31:J33)</f>
        <v>4.3499999999999997E-2</v>
      </c>
      <c r="K34" s="6"/>
      <c r="L34" s="165" t="s">
        <v>120</v>
      </c>
      <c r="M34" s="166"/>
      <c r="N34" s="63">
        <f>'POSTO 1'!N34</f>
        <v>0</v>
      </c>
    </row>
    <row r="35" spans="1:16" ht="13" customHeight="1" thickBot="1" x14ac:dyDescent="0.3">
      <c r="A35" s="53" t="s">
        <v>70</v>
      </c>
      <c r="B35" s="54">
        <f>'POSTO 1'!B35</f>
        <v>2.5000000000000001E-2</v>
      </c>
      <c r="C35" s="55" t="s">
        <v>71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0" t="s">
        <v>72</v>
      </c>
      <c r="M35" s="167"/>
      <c r="N35" s="65">
        <f>SUM(N31:N34)</f>
        <v>0</v>
      </c>
    </row>
    <row r="36" spans="1:16" ht="13" customHeight="1" thickBot="1" x14ac:dyDescent="0.3">
      <c r="A36" s="53" t="s">
        <v>73</v>
      </c>
      <c r="B36" s="54">
        <f>'POSTO 1'!B36</f>
        <v>0.08</v>
      </c>
      <c r="C36" s="55" t="s">
        <v>74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75</v>
      </c>
      <c r="B37" s="54">
        <f>'POSTO 1'!B37</f>
        <v>0</v>
      </c>
      <c r="C37" s="55" t="s">
        <v>76</v>
      </c>
      <c r="D37" s="56"/>
      <c r="E37" s="61">
        <f>'POSTO 1'!E37</f>
        <v>0</v>
      </c>
      <c r="F37" s="156" t="s">
        <v>77</v>
      </c>
      <c r="G37" s="168"/>
      <c r="H37" s="168"/>
      <c r="I37" s="168"/>
      <c r="J37" s="169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78</v>
      </c>
      <c r="B38" s="69">
        <f>'POSTO 1'!B38</f>
        <v>6.0000000000000001E-3</v>
      </c>
      <c r="C38" s="170" t="s">
        <v>79</v>
      </c>
      <c r="D38" s="171"/>
      <c r="E38" s="69">
        <f>'POSTO 1'!E38</f>
        <v>0</v>
      </c>
      <c r="F38" s="172" t="s">
        <v>80</v>
      </c>
      <c r="G38" s="173"/>
      <c r="H38" s="173"/>
      <c r="I38" s="174"/>
      <c r="J38" s="70">
        <f>B39*E39</f>
        <v>6.5335400000000016E-2</v>
      </c>
      <c r="K38" s="6"/>
      <c r="L38" s="71" t="s">
        <v>81</v>
      </c>
      <c r="M38" s="6"/>
      <c r="N38" s="6"/>
      <c r="O38" s="6"/>
      <c r="P38" s="6"/>
    </row>
    <row r="39" spans="1:16" ht="13" customHeight="1" thickBot="1" x14ac:dyDescent="0.3">
      <c r="A39" s="72" t="s">
        <v>82</v>
      </c>
      <c r="B39" s="62">
        <f>SUM(B31:B38)</f>
        <v>0.33800000000000008</v>
      </c>
      <c r="C39" s="150" t="s">
        <v>83</v>
      </c>
      <c r="D39" s="151"/>
      <c r="E39" s="62">
        <f>SUM(E31:E38)</f>
        <v>0.1933</v>
      </c>
      <c r="F39" s="150" t="s">
        <v>84</v>
      </c>
      <c r="G39" s="152"/>
      <c r="H39" s="152"/>
      <c r="I39" s="151"/>
      <c r="J39" s="62">
        <f>SUM(J38:J38)</f>
        <v>6.5335400000000016E-2</v>
      </c>
      <c r="K39" s="73"/>
      <c r="L39" s="74" t="s">
        <v>85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86</v>
      </c>
      <c r="M40" s="6"/>
      <c r="N40" s="6"/>
      <c r="O40" s="6"/>
      <c r="P40" s="6"/>
    </row>
    <row r="41" spans="1:16" ht="13" customHeight="1" thickBot="1" x14ac:dyDescent="0.3">
      <c r="A41" s="76" t="s">
        <v>87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88</v>
      </c>
      <c r="B43" s="80"/>
      <c r="C43" s="80"/>
      <c r="D43" s="81"/>
      <c r="E43" s="80"/>
      <c r="F43" s="80"/>
      <c r="G43" s="80"/>
      <c r="H43" s="6"/>
      <c r="I43" s="153" t="s">
        <v>89</v>
      </c>
      <c r="J43" s="154"/>
      <c r="K43" s="154"/>
      <c r="L43" s="154"/>
      <c r="M43" s="154"/>
      <c r="N43" s="155"/>
      <c r="O43" s="6"/>
      <c r="P43" s="6"/>
    </row>
    <row r="44" spans="1:16" ht="39" customHeight="1" thickBot="1" x14ac:dyDescent="0.3">
      <c r="A44" s="156" t="s">
        <v>4</v>
      </c>
      <c r="B44" s="157"/>
      <c r="C44" s="82" t="s">
        <v>90</v>
      </c>
      <c r="D44" s="82" t="s">
        <v>91</v>
      </c>
      <c r="E44" s="82" t="s">
        <v>92</v>
      </c>
      <c r="F44" s="158" t="s">
        <v>93</v>
      </c>
      <c r="G44" s="159"/>
      <c r="H44" s="6"/>
      <c r="I44" s="160" t="s">
        <v>94</v>
      </c>
      <c r="J44" s="161"/>
      <c r="K44" s="161"/>
      <c r="L44" s="161"/>
      <c r="M44" s="162"/>
      <c r="N44" s="83"/>
      <c r="O44" s="6"/>
      <c r="P44" s="6"/>
    </row>
    <row r="45" spans="1:16" ht="20.149999999999999" customHeight="1" thickBot="1" x14ac:dyDescent="0.3">
      <c r="A45" s="141" t="str">
        <f>D7</f>
        <v>Líder de Posto Sênior</v>
      </c>
      <c r="B45" s="142"/>
      <c r="C45" s="103">
        <f>Consolidação!D9</f>
        <v>2</v>
      </c>
      <c r="D45" s="103">
        <f>Consolidação!C9</f>
        <v>176</v>
      </c>
      <c r="E45" s="84">
        <f>D19</f>
        <v>32019.084108588002</v>
      </c>
      <c r="F45" s="143">
        <f>D45</f>
        <v>176</v>
      </c>
      <c r="G45" s="144"/>
      <c r="H45" s="6"/>
      <c r="I45" s="130" t="s">
        <v>95</v>
      </c>
      <c r="J45" s="131"/>
      <c r="K45" s="131"/>
      <c r="L45" s="131"/>
      <c r="M45" s="132"/>
      <c r="N45" s="85"/>
      <c r="O45" s="6"/>
      <c r="P45" s="6"/>
    </row>
    <row r="46" spans="1:16" ht="18" customHeight="1" thickBot="1" x14ac:dyDescent="0.3">
      <c r="A46" s="145" t="s">
        <v>96</v>
      </c>
      <c r="B46" s="146"/>
      <c r="C46" s="146"/>
      <c r="D46" s="146"/>
      <c r="E46" s="147"/>
      <c r="F46" s="148">
        <f>IF(D45=0,0,ROUND(((E45/D45)*F45),2))</f>
        <v>32019.08</v>
      </c>
      <c r="G46" s="149"/>
      <c r="H46" s="6"/>
      <c r="I46" s="130" t="s">
        <v>97</v>
      </c>
      <c r="J46" s="131"/>
      <c r="K46" s="131"/>
      <c r="L46" s="131"/>
      <c r="M46" s="132"/>
      <c r="N46" s="86"/>
      <c r="O46" s="6"/>
      <c r="P46" s="6"/>
    </row>
    <row r="47" spans="1:16" ht="18" customHeight="1" thickTop="1" thickBot="1" x14ac:dyDescent="0.3">
      <c r="A47" s="125" t="s">
        <v>105</v>
      </c>
      <c r="B47" s="126"/>
      <c r="C47" s="126"/>
      <c r="D47" s="126"/>
      <c r="E47" s="127"/>
      <c r="F47" s="128">
        <f>F46*C45</f>
        <v>64038.16</v>
      </c>
      <c r="G47" s="129"/>
      <c r="H47" s="6"/>
      <c r="I47" s="130" t="s">
        <v>99</v>
      </c>
      <c r="J47" s="131"/>
      <c r="K47" s="131"/>
      <c r="L47" s="131"/>
      <c r="M47" s="132"/>
      <c r="N47" s="87"/>
      <c r="O47" s="6"/>
      <c r="P47" s="6"/>
    </row>
    <row r="48" spans="1:16" ht="18" customHeight="1" thickTop="1" thickBot="1" x14ac:dyDescent="0.3">
      <c r="A48" s="133" t="s">
        <v>106</v>
      </c>
      <c r="B48" s="134"/>
      <c r="C48" s="134"/>
      <c r="D48" s="134"/>
      <c r="E48" s="135"/>
      <c r="F48" s="136">
        <f>F47*N48</f>
        <v>1536915.84</v>
      </c>
      <c r="G48" s="137"/>
      <c r="H48" s="6"/>
      <c r="I48" s="138" t="s">
        <v>101</v>
      </c>
      <c r="J48" s="139"/>
      <c r="K48" s="139"/>
      <c r="L48" s="139"/>
      <c r="M48" s="140"/>
      <c r="N48" s="108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102</v>
      </c>
      <c r="Q49" s="88"/>
    </row>
    <row r="50" spans="1:17" ht="16.5" customHeight="1" x14ac:dyDescent="0.25">
      <c r="A50" s="124" t="s">
        <v>103</v>
      </c>
      <c r="B50" s="124"/>
      <c r="C50" s="124"/>
      <c r="D50" s="124"/>
      <c r="E50" s="124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1cuBm+I6ylHdX1ITO/LYM9I3dud3ANiFsNS8ymSIHjhYva+XpnNiwTwGipZ6oSSyFIagWHBO3bHyMfbuO1Teug==" saltValue="b1/RXdp6GBCoAjmNGN2h7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Consolidação</vt:lpstr>
      <vt:lpstr>POSTO 1</vt:lpstr>
      <vt:lpstr>POSTO 2</vt:lpstr>
      <vt:lpstr>Consolidação!Area_de_impressao</vt:lpstr>
      <vt:lpstr>'POSTO 1'!Area_de_impressao</vt:lpstr>
      <vt:lpstr>'POSTO 2'!Area_de_impressao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2024-05-08T20:39:01Z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