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4E750AA8-39A6-425A-9CF6-B830C1509502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  <sheet name="POSTO 10" sheetId="11" r:id="rId11"/>
    <sheet name="POSTO 11" sheetId="21" r:id="rId12"/>
    <sheet name="POSTO 12" sheetId="23" r:id="rId13"/>
    <sheet name="POSTO 13" sheetId="20" r:id="rId14"/>
    <sheet name="POSTO 14" sheetId="19" r:id="rId15"/>
    <sheet name="POSTO 15" sheetId="22" r:id="rId16"/>
    <sheet name="POSTO 16" sheetId="18" r:id="rId17"/>
    <sheet name="POSTO 17" sheetId="14" r:id="rId18"/>
    <sheet name="POSTO 18" sheetId="16" r:id="rId19"/>
    <sheet name="POSTO 19" sheetId="17" r:id="rId20"/>
    <sheet name="POSTO 20" sheetId="15" r:id="rId21"/>
    <sheet name="POSTO 21" sheetId="13" r:id="rId22"/>
    <sheet name="POSTO 22" sheetId="12" r:id="rId23"/>
    <sheet name="POSTO 23" sheetId="24" r:id="rId24"/>
    <sheet name="POSTO 24" sheetId="25" r:id="rId25"/>
  </sheets>
  <definedNames>
    <definedName name="_xlnm.Print_Area" localSheetId="0">Consolidação!$A$1:$J$34</definedName>
    <definedName name="_xlnm.Print_Area" localSheetId="1">'POSTO 1'!$A$1:$S$51</definedName>
    <definedName name="_xlnm.Print_Area" localSheetId="10">'POSTO 10'!$A$1:$S$51</definedName>
    <definedName name="_xlnm.Print_Area" localSheetId="11">'POSTO 11'!$A$1:$S$51</definedName>
    <definedName name="_xlnm.Print_Area" localSheetId="12">'POSTO 12'!$A$1:$S$51</definedName>
    <definedName name="_xlnm.Print_Area" localSheetId="13">'POSTO 13'!$A$1:$S$51</definedName>
    <definedName name="_xlnm.Print_Area" localSheetId="14">'POSTO 14'!$A$1:$S$51</definedName>
    <definedName name="_xlnm.Print_Area" localSheetId="15">'POSTO 15'!$A$1:$S$51</definedName>
    <definedName name="_xlnm.Print_Area" localSheetId="16">'POSTO 16'!$A$1:$S$51</definedName>
    <definedName name="_xlnm.Print_Area" localSheetId="17">'POSTO 17'!$A$1:$S$51</definedName>
    <definedName name="_xlnm.Print_Area" localSheetId="18">'POSTO 18'!$A$1:$S$51</definedName>
    <definedName name="_xlnm.Print_Area" localSheetId="19">'POSTO 19'!$A$1:$S$51</definedName>
    <definedName name="_xlnm.Print_Area" localSheetId="2">'POSTO 2'!$A$1:$S$51</definedName>
    <definedName name="_xlnm.Print_Area" localSheetId="20">'POSTO 20'!$A$1:$S$51</definedName>
    <definedName name="_xlnm.Print_Area" localSheetId="21">'POSTO 21'!$A$1:$S$51</definedName>
    <definedName name="_xlnm.Print_Area" localSheetId="22">'POSTO 22'!$A$1:$S$51</definedName>
    <definedName name="_xlnm.Print_Area" localSheetId="23">'POSTO 23'!$A$1:$S$51</definedName>
    <definedName name="_xlnm.Print_Area" localSheetId="24">'POSTO 24'!$A$1:$S$51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9" l="1"/>
  <c r="F45" i="8"/>
  <c r="F45" i="3"/>
  <c r="C45" i="24"/>
  <c r="N9" i="25"/>
  <c r="N9" i="24"/>
  <c r="N9" i="12"/>
  <c r="N9" i="13"/>
  <c r="N9" i="15"/>
  <c r="N9" i="17"/>
  <c r="N9" i="16"/>
  <c r="N9" i="14"/>
  <c r="N9" i="18"/>
  <c r="N9" i="22"/>
  <c r="N9" i="19"/>
  <c r="N9" i="20"/>
  <c r="N9" i="23"/>
  <c r="N9" i="21"/>
  <c r="N9" i="11"/>
  <c r="D7" i="11"/>
  <c r="N9" i="10"/>
  <c r="N9" i="9"/>
  <c r="N9" i="8"/>
  <c r="N9" i="6"/>
  <c r="N9" i="5"/>
  <c r="N9" i="4"/>
  <c r="N9" i="3"/>
  <c r="N9" i="2"/>
  <c r="N9" i="1"/>
  <c r="C45" i="25"/>
  <c r="C45" i="16"/>
  <c r="C45" i="17"/>
  <c r="C45" i="15"/>
  <c r="C45" i="13"/>
  <c r="C45" i="12"/>
  <c r="C45" i="14"/>
  <c r="C45" i="18"/>
  <c r="D45" i="19"/>
  <c r="F45" i="19" s="1"/>
  <c r="C45" i="22"/>
  <c r="D7" i="22"/>
  <c r="C45" i="19"/>
  <c r="C45" i="20"/>
  <c r="C45" i="23"/>
  <c r="C45" i="21"/>
  <c r="C45" i="11"/>
  <c r="C45" i="10"/>
  <c r="D7" i="10"/>
  <c r="C45" i="9"/>
  <c r="C45" i="8"/>
  <c r="C45" i="6"/>
  <c r="C45" i="5"/>
  <c r="C45" i="4"/>
  <c r="C45" i="3"/>
  <c r="C45" i="2"/>
  <c r="C45" i="1"/>
  <c r="D45" i="25"/>
  <c r="F45" i="25" s="1"/>
  <c r="D45" i="24"/>
  <c r="F45" i="24" s="1"/>
  <c r="D45" i="12"/>
  <c r="F45" i="12" s="1"/>
  <c r="D45" i="13"/>
  <c r="F45" i="13" s="1"/>
  <c r="D45" i="15"/>
  <c r="F45" i="15" s="1"/>
  <c r="D45" i="17"/>
  <c r="F45" i="17" s="1"/>
  <c r="D45" i="16"/>
  <c r="F45" i="16" s="1"/>
  <c r="D45" i="14"/>
  <c r="F45" i="14" s="1"/>
  <c r="D45" i="18"/>
  <c r="F45" i="18" s="1"/>
  <c r="D45" i="22"/>
  <c r="F45" i="22" s="1"/>
  <c r="D45" i="20"/>
  <c r="F45" i="20" s="1"/>
  <c r="D45" i="23"/>
  <c r="F45" i="23" s="1"/>
  <c r="D45" i="21"/>
  <c r="F45" i="21" s="1"/>
  <c r="D45" i="11"/>
  <c r="F45" i="11" s="1"/>
  <c r="D45" i="10"/>
  <c r="F45" i="10" s="1"/>
  <c r="D45" i="9"/>
  <c r="D45" i="8"/>
  <c r="D45" i="6"/>
  <c r="F45" i="6" s="1"/>
  <c r="D45" i="5"/>
  <c r="F45" i="5" s="1"/>
  <c r="D45" i="4"/>
  <c r="F45" i="4" s="1"/>
  <c r="D45" i="3"/>
  <c r="D45" i="2"/>
  <c r="F45" i="2" s="1"/>
  <c r="D45" i="1"/>
  <c r="F45" i="1" s="1"/>
  <c r="D7" i="25"/>
  <c r="D7" i="24"/>
  <c r="D7" i="12"/>
  <c r="D7" i="13"/>
  <c r="D7" i="15"/>
  <c r="D7" i="17"/>
  <c r="D7" i="16"/>
  <c r="D7" i="14"/>
  <c r="D7" i="18"/>
  <c r="D7" i="19"/>
  <c r="D7" i="20"/>
  <c r="D7" i="23"/>
  <c r="D7" i="21"/>
  <c r="D7" i="9"/>
  <c r="D7" i="8"/>
  <c r="D7" i="6"/>
  <c r="D7" i="5"/>
  <c r="D7" i="4"/>
  <c r="D7" i="3"/>
  <c r="D7" i="2"/>
  <c r="B38" i="15"/>
  <c r="B37" i="15"/>
  <c r="B36" i="15"/>
  <c r="B35" i="15"/>
  <c r="B34" i="15"/>
  <c r="B33" i="15"/>
  <c r="B32" i="15"/>
  <c r="B31" i="15"/>
  <c r="D14" i="22" l="1"/>
  <c r="D15" i="25" l="1"/>
  <c r="D14" i="25"/>
  <c r="D15" i="24"/>
  <c r="D14" i="24"/>
  <c r="D15" i="12"/>
  <c r="D14" i="12"/>
  <c r="D15" i="13"/>
  <c r="D14" i="13"/>
  <c r="D15" i="15"/>
  <c r="D14" i="15"/>
  <c r="D15" i="17"/>
  <c r="D14" i="17"/>
  <c r="D15" i="16"/>
  <c r="D14" i="16"/>
  <c r="D15" i="14"/>
  <c r="D14" i="14"/>
  <c r="D15" i="18"/>
  <c r="D14" i="18"/>
  <c r="D15" i="22"/>
  <c r="D15" i="19"/>
  <c r="D14" i="19"/>
  <c r="D15" i="20"/>
  <c r="D14" i="20"/>
  <c r="D15" i="23"/>
  <c r="D14" i="23"/>
  <c r="D15" i="21"/>
  <c r="D14" i="21"/>
  <c r="D15" i="11"/>
  <c r="D14" i="11"/>
  <c r="D15" i="10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25"/>
  <c r="J31" i="24"/>
  <c r="J31" i="12"/>
  <c r="J31" i="13"/>
  <c r="J31" i="15"/>
  <c r="J31" i="17"/>
  <c r="J31" i="16"/>
  <c r="J31" i="14"/>
  <c r="J31" i="18"/>
  <c r="J31" i="22"/>
  <c r="J31" i="19"/>
  <c r="J31" i="20"/>
  <c r="J31" i="23"/>
  <c r="J31" i="21"/>
  <c r="J31" i="11"/>
  <c r="J31" i="9"/>
  <c r="J31" i="8"/>
  <c r="J31" i="5"/>
  <c r="J31" i="4"/>
  <c r="J31" i="3"/>
  <c r="J31" i="2"/>
  <c r="E38" i="25"/>
  <c r="E37" i="25"/>
  <c r="E36" i="25"/>
  <c r="E35" i="25"/>
  <c r="E34" i="25"/>
  <c r="E33" i="25"/>
  <c r="E32" i="25"/>
  <c r="E31" i="25"/>
  <c r="E38" i="24"/>
  <c r="E37" i="24"/>
  <c r="E36" i="24"/>
  <c r="E35" i="24"/>
  <c r="E34" i="24"/>
  <c r="E33" i="24"/>
  <c r="E32" i="24"/>
  <c r="E31" i="24"/>
  <c r="E38" i="12"/>
  <c r="E37" i="12"/>
  <c r="E36" i="12"/>
  <c r="E35" i="12"/>
  <c r="E34" i="12"/>
  <c r="E33" i="12"/>
  <c r="E32" i="12"/>
  <c r="E31" i="12"/>
  <c r="E38" i="13"/>
  <c r="E37" i="13"/>
  <c r="E36" i="13"/>
  <c r="E35" i="13"/>
  <c r="E34" i="13"/>
  <c r="E33" i="13"/>
  <c r="E32" i="13"/>
  <c r="E31" i="13"/>
  <c r="E38" i="15"/>
  <c r="E37" i="15"/>
  <c r="E36" i="15"/>
  <c r="E35" i="15"/>
  <c r="E34" i="15"/>
  <c r="E33" i="15"/>
  <c r="E32" i="15"/>
  <c r="E31" i="15"/>
  <c r="E38" i="17"/>
  <c r="E37" i="17"/>
  <c r="E36" i="17"/>
  <c r="E35" i="17"/>
  <c r="E34" i="17"/>
  <c r="E33" i="17"/>
  <c r="E32" i="17"/>
  <c r="E31" i="17"/>
  <c r="E38" i="16"/>
  <c r="E37" i="16"/>
  <c r="E36" i="16"/>
  <c r="E35" i="16"/>
  <c r="E34" i="16"/>
  <c r="E33" i="16"/>
  <c r="E32" i="16"/>
  <c r="E31" i="16"/>
  <c r="E38" i="14"/>
  <c r="E37" i="14"/>
  <c r="E36" i="14"/>
  <c r="E35" i="14"/>
  <c r="E34" i="14"/>
  <c r="E33" i="14"/>
  <c r="E32" i="14"/>
  <c r="E31" i="14"/>
  <c r="E38" i="18"/>
  <c r="E37" i="18"/>
  <c r="E36" i="18"/>
  <c r="E35" i="18"/>
  <c r="E34" i="18"/>
  <c r="E33" i="18"/>
  <c r="E32" i="18"/>
  <c r="E31" i="18"/>
  <c r="E38" i="22"/>
  <c r="E37" i="22"/>
  <c r="E36" i="22"/>
  <c r="E35" i="22"/>
  <c r="E34" i="22"/>
  <c r="E33" i="22"/>
  <c r="E32" i="22"/>
  <c r="E31" i="22"/>
  <c r="E38" i="19"/>
  <c r="E37" i="19"/>
  <c r="E36" i="19"/>
  <c r="E35" i="19"/>
  <c r="E34" i="19"/>
  <c r="E33" i="19"/>
  <c r="E32" i="19"/>
  <c r="E31" i="19"/>
  <c r="E38" i="20"/>
  <c r="E37" i="20"/>
  <c r="E36" i="20"/>
  <c r="E35" i="20"/>
  <c r="E34" i="20"/>
  <c r="E33" i="20"/>
  <c r="E32" i="20"/>
  <c r="E31" i="20"/>
  <c r="E38" i="23"/>
  <c r="E37" i="23"/>
  <c r="E36" i="23"/>
  <c r="E35" i="23"/>
  <c r="E34" i="23"/>
  <c r="E33" i="23"/>
  <c r="E32" i="23"/>
  <c r="E31" i="23"/>
  <c r="E38" i="21"/>
  <c r="E37" i="21"/>
  <c r="E36" i="21"/>
  <c r="E35" i="21"/>
  <c r="E34" i="21"/>
  <c r="E33" i="21"/>
  <c r="E32" i="21"/>
  <c r="E31" i="21"/>
  <c r="E38" i="11"/>
  <c r="E37" i="11"/>
  <c r="E36" i="11"/>
  <c r="E35" i="11"/>
  <c r="E34" i="11"/>
  <c r="E33" i="11"/>
  <c r="E32" i="11"/>
  <c r="E31" i="11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25"/>
  <c r="B37" i="25"/>
  <c r="B36" i="25"/>
  <c r="B35" i="25"/>
  <c r="B34" i="25"/>
  <c r="B33" i="25"/>
  <c r="B32" i="25"/>
  <c r="B31" i="25"/>
  <c r="B38" i="24"/>
  <c r="B37" i="24"/>
  <c r="B36" i="24"/>
  <c r="B35" i="24"/>
  <c r="B34" i="24"/>
  <c r="B33" i="24"/>
  <c r="B32" i="24"/>
  <c r="B31" i="24"/>
  <c r="B38" i="12"/>
  <c r="B37" i="12"/>
  <c r="B36" i="12"/>
  <c r="B35" i="12"/>
  <c r="B34" i="12"/>
  <c r="B33" i="12"/>
  <c r="B32" i="12"/>
  <c r="B31" i="12"/>
  <c r="B38" i="13"/>
  <c r="B37" i="13"/>
  <c r="B36" i="13"/>
  <c r="B35" i="13"/>
  <c r="B34" i="13"/>
  <c r="B33" i="13"/>
  <c r="B32" i="13"/>
  <c r="B31" i="13"/>
  <c r="B38" i="17"/>
  <c r="B37" i="17"/>
  <c r="B36" i="17"/>
  <c r="B35" i="17"/>
  <c r="B34" i="17"/>
  <c r="B33" i="17"/>
  <c r="B32" i="17"/>
  <c r="B31" i="17"/>
  <c r="B38" i="16"/>
  <c r="B37" i="16"/>
  <c r="B36" i="16"/>
  <c r="B35" i="16"/>
  <c r="B34" i="16"/>
  <c r="B33" i="16"/>
  <c r="B32" i="16"/>
  <c r="B31" i="16"/>
  <c r="B38" i="14"/>
  <c r="B37" i="14"/>
  <c r="B36" i="14"/>
  <c r="B35" i="14"/>
  <c r="B34" i="14"/>
  <c r="B33" i="14"/>
  <c r="B32" i="14"/>
  <c r="B31" i="14"/>
  <c r="B38" i="18"/>
  <c r="B37" i="18"/>
  <c r="B36" i="18"/>
  <c r="B35" i="18"/>
  <c r="B34" i="18"/>
  <c r="B33" i="18"/>
  <c r="B32" i="18"/>
  <c r="B31" i="18"/>
  <c r="B38" i="22"/>
  <c r="B37" i="22"/>
  <c r="B36" i="22"/>
  <c r="B35" i="22"/>
  <c r="B34" i="22"/>
  <c r="B33" i="22"/>
  <c r="B32" i="22"/>
  <c r="B31" i="22"/>
  <c r="B38" i="19"/>
  <c r="B37" i="19"/>
  <c r="B36" i="19"/>
  <c r="B35" i="19"/>
  <c r="B34" i="19"/>
  <c r="B33" i="19"/>
  <c r="B32" i="19"/>
  <c r="B31" i="19"/>
  <c r="B38" i="20"/>
  <c r="B37" i="20"/>
  <c r="B36" i="20"/>
  <c r="B35" i="20"/>
  <c r="B34" i="20"/>
  <c r="B33" i="20"/>
  <c r="B32" i="20"/>
  <c r="B31" i="20"/>
  <c r="B38" i="23"/>
  <c r="B37" i="23"/>
  <c r="B36" i="23"/>
  <c r="B35" i="23"/>
  <c r="B34" i="23"/>
  <c r="B33" i="23"/>
  <c r="B32" i="23"/>
  <c r="B31" i="23"/>
  <c r="B38" i="21"/>
  <c r="B37" i="21"/>
  <c r="B36" i="21"/>
  <c r="B35" i="21"/>
  <c r="B34" i="21"/>
  <c r="B33" i="21"/>
  <c r="B32" i="21"/>
  <c r="B31" i="21"/>
  <c r="B38" i="11"/>
  <c r="B37" i="11"/>
  <c r="B36" i="11"/>
  <c r="B35" i="11"/>
  <c r="B34" i="11"/>
  <c r="B33" i="11"/>
  <c r="B32" i="11"/>
  <c r="B31" i="11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5"/>
  <c r="N33" i="25"/>
  <c r="N32" i="25"/>
  <c r="N31" i="25"/>
  <c r="N34" i="24"/>
  <c r="N33" i="24"/>
  <c r="N32" i="24"/>
  <c r="N31" i="24"/>
  <c r="N34" i="12"/>
  <c r="N33" i="12"/>
  <c r="N32" i="12"/>
  <c r="N31" i="12"/>
  <c r="N34" i="13"/>
  <c r="N33" i="13"/>
  <c r="N32" i="13"/>
  <c r="N31" i="13"/>
  <c r="N34" i="15"/>
  <c r="N33" i="15"/>
  <c r="N32" i="15"/>
  <c r="N31" i="15"/>
  <c r="N34" i="17"/>
  <c r="N33" i="17"/>
  <c r="N32" i="17"/>
  <c r="N31" i="17"/>
  <c r="N34" i="16"/>
  <c r="N33" i="16"/>
  <c r="N32" i="16"/>
  <c r="N31" i="16"/>
  <c r="N34" i="14"/>
  <c r="N33" i="14"/>
  <c r="N32" i="14"/>
  <c r="N31" i="14"/>
  <c r="N34" i="18"/>
  <c r="N33" i="18"/>
  <c r="N32" i="18"/>
  <c r="N31" i="18"/>
  <c r="N34" i="22"/>
  <c r="N33" i="22"/>
  <c r="N32" i="22"/>
  <c r="N31" i="22"/>
  <c r="N34" i="19"/>
  <c r="N33" i="19"/>
  <c r="N32" i="19"/>
  <c r="N31" i="19"/>
  <c r="N34" i="20"/>
  <c r="N33" i="20"/>
  <c r="N32" i="20"/>
  <c r="N31" i="20"/>
  <c r="N34" i="23"/>
  <c r="N33" i="23"/>
  <c r="N32" i="23"/>
  <c r="N31" i="23"/>
  <c r="N34" i="21"/>
  <c r="N33" i="21"/>
  <c r="N32" i="21"/>
  <c r="N31" i="21"/>
  <c r="N34" i="11"/>
  <c r="N33" i="11"/>
  <c r="N32" i="11"/>
  <c r="N31" i="11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25" l="1"/>
  <c r="E39" i="25"/>
  <c r="B39" i="25"/>
  <c r="N35" i="25"/>
  <c r="D18" i="25" s="1"/>
  <c r="J33" i="25"/>
  <c r="J32" i="25"/>
  <c r="J34" i="25" s="1"/>
  <c r="R16" i="25"/>
  <c r="N16" i="25" s="1"/>
  <c r="E11" i="25" s="1"/>
  <c r="E12" i="25"/>
  <c r="N11" i="25"/>
  <c r="N10" i="25"/>
  <c r="M7" i="25"/>
  <c r="A45" i="24"/>
  <c r="E39" i="24"/>
  <c r="B39" i="24"/>
  <c r="J38" i="24" s="1"/>
  <c r="J39" i="24" s="1"/>
  <c r="N35" i="24"/>
  <c r="D18" i="24" s="1"/>
  <c r="J33" i="24"/>
  <c r="J32" i="24"/>
  <c r="J34" i="24" s="1"/>
  <c r="R16" i="24"/>
  <c r="N16" i="24" s="1"/>
  <c r="E11" i="24" s="1"/>
  <c r="E12" i="24"/>
  <c r="N11" i="24"/>
  <c r="N10" i="24"/>
  <c r="M7" i="24"/>
  <c r="A45" i="23"/>
  <c r="E39" i="23"/>
  <c r="B39" i="23"/>
  <c r="N35" i="23"/>
  <c r="D18" i="23" s="1"/>
  <c r="J33" i="23"/>
  <c r="J32" i="23"/>
  <c r="J34" i="23" s="1"/>
  <c r="R16" i="23"/>
  <c r="N16" i="23" s="1"/>
  <c r="E11" i="23" s="1"/>
  <c r="E12" i="23"/>
  <c r="N11" i="23"/>
  <c r="N10" i="23"/>
  <c r="M7" i="23"/>
  <c r="A45" i="22"/>
  <c r="E39" i="22"/>
  <c r="B39" i="22"/>
  <c r="J38" i="22" s="1"/>
  <c r="J39" i="22" s="1"/>
  <c r="N35" i="22"/>
  <c r="D18" i="22" s="1"/>
  <c r="J33" i="22"/>
  <c r="J32" i="22"/>
  <c r="J34" i="22" s="1"/>
  <c r="R16" i="22"/>
  <c r="N16" i="22" s="1"/>
  <c r="E11" i="22" s="1"/>
  <c r="E12" i="22"/>
  <c r="N11" i="22"/>
  <c r="N10" i="22"/>
  <c r="M7" i="22"/>
  <c r="A45" i="21"/>
  <c r="E39" i="21"/>
  <c r="B39" i="21"/>
  <c r="J38" i="21" s="1"/>
  <c r="J39" i="21" s="1"/>
  <c r="N35" i="21"/>
  <c r="D18" i="21" s="1"/>
  <c r="J33" i="21"/>
  <c r="J32" i="21"/>
  <c r="J34" i="21" s="1"/>
  <c r="R16" i="21"/>
  <c r="N16" i="21" s="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9"/>
  <c r="E39" i="19"/>
  <c r="B39" i="19"/>
  <c r="N35" i="19"/>
  <c r="D18" i="19" s="1"/>
  <c r="J34" i="19"/>
  <c r="J33" i="19"/>
  <c r="J32" i="19"/>
  <c r="R16" i="19"/>
  <c r="N16" i="19" s="1"/>
  <c r="E11" i="19" s="1"/>
  <c r="E12" i="19"/>
  <c r="N11" i="19"/>
  <c r="N10" i="19"/>
  <c r="M7" i="19"/>
  <c r="A45" i="18"/>
  <c r="E39" i="18"/>
  <c r="B39" i="18"/>
  <c r="N35" i="18"/>
  <c r="D18" i="18" s="1"/>
  <c r="J33" i="18"/>
  <c r="J32" i="18"/>
  <c r="J34" i="18" s="1"/>
  <c r="R16" i="18"/>
  <c r="N16" i="18" s="1"/>
  <c r="E11" i="18" s="1"/>
  <c r="E12" i="18"/>
  <c r="N11" i="18"/>
  <c r="N10" i="18"/>
  <c r="M7" i="18"/>
  <c r="A45" i="17"/>
  <c r="E39" i="17"/>
  <c r="B39" i="17"/>
  <c r="J38" i="17" s="1"/>
  <c r="J39" i="17" s="1"/>
  <c r="N35" i="17"/>
  <c r="D18" i="17" s="1"/>
  <c r="J33" i="17"/>
  <c r="J32" i="17"/>
  <c r="J34" i="17" s="1"/>
  <c r="R16" i="17"/>
  <c r="N16" i="17" s="1"/>
  <c r="E11" i="17" s="1"/>
  <c r="E12" i="17"/>
  <c r="N11" i="17"/>
  <c r="N10" i="17"/>
  <c r="M7" i="17"/>
  <c r="A45" i="16"/>
  <c r="E39" i="16"/>
  <c r="B39" i="16"/>
  <c r="N35" i="16"/>
  <c r="D18" i="16" s="1"/>
  <c r="J33" i="16"/>
  <c r="J32" i="16"/>
  <c r="J34" i="16" s="1"/>
  <c r="R16" i="16"/>
  <c r="N16" i="16" s="1"/>
  <c r="E11" i="16" s="1"/>
  <c r="E12" i="16"/>
  <c r="N11" i="16"/>
  <c r="N10" i="16"/>
  <c r="M7" i="16"/>
  <c r="A45" i="15"/>
  <c r="E39" i="15"/>
  <c r="B39" i="15"/>
  <c r="J38" i="15" s="1"/>
  <c r="J39" i="15" s="1"/>
  <c r="N35" i="15"/>
  <c r="D18" i="15" s="1"/>
  <c r="J33" i="15"/>
  <c r="J32" i="15"/>
  <c r="J34" i="15" s="1"/>
  <c r="R16" i="15"/>
  <c r="N16" i="15" s="1"/>
  <c r="E11" i="15" s="1"/>
  <c r="E12" i="15"/>
  <c r="N11" i="15"/>
  <c r="N10" i="15"/>
  <c r="M7" i="15"/>
  <c r="A45" i="14"/>
  <c r="E39" i="14"/>
  <c r="B39" i="14"/>
  <c r="N35" i="14"/>
  <c r="D18" i="14" s="1"/>
  <c r="J33" i="14"/>
  <c r="J32" i="14"/>
  <c r="J34" i="14" s="1"/>
  <c r="R16" i="14"/>
  <c r="N16" i="14" s="1"/>
  <c r="E11" i="14" s="1"/>
  <c r="E12" i="14"/>
  <c r="N11" i="14"/>
  <c r="N10" i="14"/>
  <c r="M7" i="14"/>
  <c r="A45" i="13"/>
  <c r="E39" i="13"/>
  <c r="B39" i="13"/>
  <c r="J38" i="13" s="1"/>
  <c r="J39" i="13" s="1"/>
  <c r="N35" i="13"/>
  <c r="D18" i="13" s="1"/>
  <c r="J33" i="13"/>
  <c r="J32" i="13"/>
  <c r="J34" i="13" s="1"/>
  <c r="R16" i="13"/>
  <c r="N16" i="13" s="1"/>
  <c r="E11" i="13" s="1"/>
  <c r="E12" i="13"/>
  <c r="N11" i="13"/>
  <c r="N10" i="13"/>
  <c r="M7" i="13"/>
  <c r="A45" i="12"/>
  <c r="E39" i="12"/>
  <c r="B39" i="12"/>
  <c r="N35" i="12"/>
  <c r="D18" i="12" s="1"/>
  <c r="J33" i="12"/>
  <c r="J32" i="12"/>
  <c r="J34" i="12" s="1"/>
  <c r="R16" i="12"/>
  <c r="N16" i="12" s="1"/>
  <c r="E11" i="12" s="1"/>
  <c r="E12" i="12"/>
  <c r="N11" i="12"/>
  <c r="N10" i="12"/>
  <c r="M7" i="12"/>
  <c r="A45" i="11"/>
  <c r="E39" i="11"/>
  <c r="B39" i="11"/>
  <c r="N35" i="11"/>
  <c r="D18" i="11" s="1"/>
  <c r="J33" i="11"/>
  <c r="J32" i="11"/>
  <c r="J34" i="11" s="1"/>
  <c r="R16" i="11"/>
  <c r="N16" i="11" s="1"/>
  <c r="E11" i="11" s="1"/>
  <c r="E12" i="11"/>
  <c r="N11" i="11"/>
  <c r="N10" i="11"/>
  <c r="M7" i="11"/>
  <c r="A45" i="10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E9" i="4" s="1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8" l="1"/>
  <c r="E9" i="11"/>
  <c r="J38" i="5"/>
  <c r="J39" i="5" s="1"/>
  <c r="J38" i="18"/>
  <c r="J39" i="18" s="1"/>
  <c r="E9" i="15"/>
  <c r="E9" i="2"/>
  <c r="J41" i="15"/>
  <c r="D10" i="15" s="1"/>
  <c r="J38" i="3"/>
  <c r="J39" i="3" s="1"/>
  <c r="J41" i="3" s="1"/>
  <c r="D10" i="3" s="1"/>
  <c r="J38" i="11"/>
  <c r="J39" i="11" s="1"/>
  <c r="J41" i="11" s="1"/>
  <c r="D10" i="11" s="1"/>
  <c r="J38" i="16"/>
  <c r="J39" i="16" s="1"/>
  <c r="J41" i="16" s="1"/>
  <c r="D10" i="16" s="1"/>
  <c r="J34" i="1"/>
  <c r="M27" i="13"/>
  <c r="E9" i="9"/>
  <c r="E9" i="5"/>
  <c r="J38" i="9"/>
  <c r="J39" i="9" s="1"/>
  <c r="J41" i="9" s="1"/>
  <c r="D10" i="9" s="1"/>
  <c r="J41" i="21"/>
  <c r="D10" i="21" s="1"/>
  <c r="J38" i="10"/>
  <c r="J39" i="10" s="1"/>
  <c r="J41" i="10" s="1"/>
  <c r="D10" i="10" s="1"/>
  <c r="J38" i="12"/>
  <c r="J39" i="12" s="1"/>
  <c r="J41" i="12" s="1"/>
  <c r="D10" i="12" s="1"/>
  <c r="J38" i="19"/>
  <c r="J39" i="19" s="1"/>
  <c r="J41" i="19" s="1"/>
  <c r="D10" i="19" s="1"/>
  <c r="J38" i="23"/>
  <c r="J39" i="23" s="1"/>
  <c r="J41" i="23" s="1"/>
  <c r="D10" i="23" s="1"/>
  <c r="E9" i="25"/>
  <c r="M27" i="25"/>
  <c r="M27" i="24"/>
  <c r="M27" i="12"/>
  <c r="M27" i="15"/>
  <c r="M27" i="17"/>
  <c r="M27" i="16"/>
  <c r="M27" i="14"/>
  <c r="E9" i="18"/>
  <c r="M27" i="18"/>
  <c r="M27" i="22"/>
  <c r="M27" i="19"/>
  <c r="E9" i="19"/>
  <c r="E9" i="21"/>
  <c r="M27" i="21"/>
  <c r="M27" i="10"/>
  <c r="M27" i="6"/>
  <c r="M27" i="3"/>
  <c r="J41" i="18"/>
  <c r="D10" i="18" s="1"/>
  <c r="J38" i="25"/>
  <c r="J39" i="25" s="1"/>
  <c r="J41" i="25" s="1"/>
  <c r="D10" i="25" s="1"/>
  <c r="J38" i="14"/>
  <c r="J39" i="14" s="1"/>
  <c r="J41" i="14" s="1"/>
  <c r="D10" i="14" s="1"/>
  <c r="J38" i="20"/>
  <c r="J39" i="20" s="1"/>
  <c r="J41" i="20" s="1"/>
  <c r="D10" i="20" s="1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M27" i="23"/>
  <c r="M27" i="20"/>
  <c r="J41" i="24"/>
  <c r="D10" i="24" s="1"/>
  <c r="E9" i="24"/>
  <c r="E9" i="23"/>
  <c r="J41" i="22"/>
  <c r="D10" i="22" s="1"/>
  <c r="E9" i="22"/>
  <c r="E9" i="20"/>
  <c r="J41" i="17"/>
  <c r="D10" i="17" s="1"/>
  <c r="E9" i="17"/>
  <c r="E9" i="16"/>
  <c r="E9" i="14"/>
  <c r="J41" i="13"/>
  <c r="D10" i="13" s="1"/>
  <c r="E9" i="13"/>
  <c r="E9" i="12"/>
  <c r="M27" i="1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E10" i="15" l="1"/>
  <c r="D13" i="15" s="1"/>
  <c r="E14" i="15" s="1"/>
  <c r="E10" i="21"/>
  <c r="D13" i="21" s="1"/>
  <c r="E14" i="21" s="1"/>
  <c r="E15" i="21" s="1"/>
  <c r="E10" i="18"/>
  <c r="D13" i="18" s="1"/>
  <c r="E14" i="18" s="1"/>
  <c r="D10" i="4"/>
  <c r="E10" i="4"/>
  <c r="D13" i="4" s="1"/>
  <c r="E10" i="19"/>
  <c r="D13" i="19" s="1"/>
  <c r="E14" i="19" s="1"/>
  <c r="D10" i="2"/>
  <c r="E10" i="2"/>
  <c r="D13" i="2" s="1"/>
  <c r="E14" i="2" s="1"/>
  <c r="E15" i="2" s="1"/>
  <c r="E10" i="25"/>
  <c r="D13" i="25" s="1"/>
  <c r="E10" i="24"/>
  <c r="D13" i="24" s="1"/>
  <c r="E10" i="23"/>
  <c r="D13" i="23" s="1"/>
  <c r="E10" i="22"/>
  <c r="D13" i="22" s="1"/>
  <c r="E10" i="20"/>
  <c r="D13" i="20" s="1"/>
  <c r="E10" i="17"/>
  <c r="D13" i="17" s="1"/>
  <c r="E10" i="16"/>
  <c r="D13" i="16" s="1"/>
  <c r="E10" i="14"/>
  <c r="D13" i="14" s="1"/>
  <c r="E10" i="13"/>
  <c r="D13" i="13" s="1"/>
  <c r="E10" i="12"/>
  <c r="D13" i="12" s="1"/>
  <c r="E10" i="11"/>
  <c r="D13" i="11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25"/>
  <c r="E14" i="24"/>
  <c r="E15" i="24" s="1"/>
  <c r="E14" i="23"/>
  <c r="E15" i="23" s="1"/>
  <c r="E14" i="22"/>
  <c r="E15" i="22" s="1"/>
  <c r="D16" i="21"/>
  <c r="E14" i="20"/>
  <c r="E15" i="19"/>
  <c r="D16" i="19" s="1"/>
  <c r="E15" i="18"/>
  <c r="D16" i="18" s="1"/>
  <c r="E14" i="17"/>
  <c r="E15" i="17" s="1"/>
  <c r="E14" i="16"/>
  <c r="E15" i="15"/>
  <c r="D16" i="15" s="1"/>
  <c r="E14" i="14"/>
  <c r="E14" i="13"/>
  <c r="E14" i="12"/>
  <c r="E15" i="12" s="1"/>
  <c r="E14" i="11"/>
  <c r="E15" i="11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E15" i="25" l="1"/>
  <c r="D16" i="25" s="1"/>
  <c r="D16" i="24"/>
  <c r="D16" i="23"/>
  <c r="D16" i="22"/>
  <c r="E18" i="21"/>
  <c r="D17" i="21"/>
  <c r="E15" i="20"/>
  <c r="D16" i="20" s="1"/>
  <c r="E18" i="19"/>
  <c r="D17" i="19"/>
  <c r="E18" i="18"/>
  <c r="D17" i="18"/>
  <c r="D16" i="17"/>
  <c r="E15" i="16"/>
  <c r="D16" i="16" s="1"/>
  <c r="E18" i="15"/>
  <c r="D17" i="15"/>
  <c r="E15" i="14"/>
  <c r="D16" i="14" s="1"/>
  <c r="E15" i="13"/>
  <c r="D16" i="13" s="1"/>
  <c r="D16" i="12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D19" i="15"/>
  <c r="E45" i="15" s="1"/>
  <c r="D19" i="18"/>
  <c r="E20" i="18" s="1"/>
  <c r="D19" i="19"/>
  <c r="E45" i="19" s="1"/>
  <c r="D19" i="21"/>
  <c r="D20" i="21" s="1"/>
  <c r="E18" i="25"/>
  <c r="D17" i="25"/>
  <c r="E18" i="24"/>
  <c r="D17" i="24"/>
  <c r="E18" i="23"/>
  <c r="D17" i="23"/>
  <c r="E18" i="22"/>
  <c r="D17" i="22"/>
  <c r="D17" i="20"/>
  <c r="E18" i="20"/>
  <c r="E18" i="17"/>
  <c r="D17" i="17"/>
  <c r="E18" i="16"/>
  <c r="D17" i="16"/>
  <c r="E18" i="14"/>
  <c r="D17" i="14"/>
  <c r="E18" i="13"/>
  <c r="D17" i="13"/>
  <c r="E18" i="12"/>
  <c r="D17" i="12"/>
  <c r="E18" i="11"/>
  <c r="D17" i="1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F27" i="7" l="1"/>
  <c r="F46" i="15"/>
  <c r="F47" i="15" s="1"/>
  <c r="F21" i="7"/>
  <c r="F46" i="19"/>
  <c r="F47" i="19" s="1"/>
  <c r="D19" i="16"/>
  <c r="E45" i="16" s="1"/>
  <c r="E45" i="4"/>
  <c r="E20" i="4"/>
  <c r="E45" i="18"/>
  <c r="D20" i="18"/>
  <c r="D20" i="15"/>
  <c r="D20" i="19"/>
  <c r="E20" i="15"/>
  <c r="D19" i="25"/>
  <c r="D20" i="25" s="1"/>
  <c r="D19" i="24"/>
  <c r="E20" i="24" s="1"/>
  <c r="D19" i="12"/>
  <c r="D20" i="12" s="1"/>
  <c r="D19" i="13"/>
  <c r="D20" i="13" s="1"/>
  <c r="D19" i="14"/>
  <c r="D20" i="14" s="1"/>
  <c r="E20" i="19"/>
  <c r="E45" i="21"/>
  <c r="E20" i="21"/>
  <c r="D19" i="8"/>
  <c r="E45" i="8" s="1"/>
  <c r="D19" i="5"/>
  <c r="D20" i="5" s="1"/>
  <c r="D19" i="3"/>
  <c r="D20" i="3" s="1"/>
  <c r="D19" i="23"/>
  <c r="D19" i="22"/>
  <c r="D19" i="20"/>
  <c r="D19" i="17"/>
  <c r="D19" i="11"/>
  <c r="D19" i="10"/>
  <c r="D19" i="9"/>
  <c r="D19" i="1"/>
  <c r="E20" i="1" s="1"/>
  <c r="D19" i="6"/>
  <c r="D20" i="2"/>
  <c r="E45" i="2"/>
  <c r="E20" i="2"/>
  <c r="F48" i="15" l="1"/>
  <c r="H27" i="7" s="1"/>
  <c r="G27" i="7"/>
  <c r="F25" i="7"/>
  <c r="F46" i="16"/>
  <c r="F47" i="16" s="1"/>
  <c r="F23" i="7"/>
  <c r="F46" i="18"/>
  <c r="F47" i="18" s="1"/>
  <c r="F48" i="19"/>
  <c r="F18" i="7"/>
  <c r="F46" i="21"/>
  <c r="F47" i="21" s="1"/>
  <c r="F14" i="7"/>
  <c r="F46" i="8"/>
  <c r="F47" i="8" s="1"/>
  <c r="F11" i="7"/>
  <c r="F46" i="4"/>
  <c r="F47" i="4" s="1"/>
  <c r="F9" i="7"/>
  <c r="F46" i="2"/>
  <c r="F47" i="2" s="1"/>
  <c r="D20" i="24"/>
  <c r="D20" i="16"/>
  <c r="E45" i="24"/>
  <c r="E20" i="16"/>
  <c r="E20" i="5"/>
  <c r="E45" i="5"/>
  <c r="E20" i="25"/>
  <c r="E20" i="12"/>
  <c r="E45" i="12"/>
  <c r="E45" i="25"/>
  <c r="E20" i="13"/>
  <c r="E45" i="13"/>
  <c r="E45" i="14"/>
  <c r="E20" i="14"/>
  <c r="E20" i="8"/>
  <c r="D20" i="8"/>
  <c r="E20" i="3"/>
  <c r="E45" i="3"/>
  <c r="E45" i="1"/>
  <c r="F8" i="7" s="1"/>
  <c r="D20" i="1"/>
  <c r="D20" i="23"/>
  <c r="E45" i="23"/>
  <c r="E20" i="23"/>
  <c r="E45" i="22"/>
  <c r="E20" i="22"/>
  <c r="D20" i="22"/>
  <c r="E20" i="20"/>
  <c r="E45" i="20"/>
  <c r="D20" i="20"/>
  <c r="D20" i="17"/>
  <c r="E45" i="17"/>
  <c r="E20" i="17"/>
  <c r="D20" i="11"/>
  <c r="E20" i="11"/>
  <c r="E45" i="11"/>
  <c r="D20" i="10"/>
  <c r="E45" i="10"/>
  <c r="E20" i="10"/>
  <c r="D20" i="9"/>
  <c r="E45" i="9"/>
  <c r="E20" i="9"/>
  <c r="E45" i="6"/>
  <c r="E20" i="6"/>
  <c r="D20" i="6"/>
  <c r="F31" i="7" l="1"/>
  <c r="F46" i="25"/>
  <c r="F47" i="25" s="1"/>
  <c r="F30" i="7"/>
  <c r="F46" i="24"/>
  <c r="F47" i="24" s="1"/>
  <c r="F29" i="7"/>
  <c r="F46" i="12"/>
  <c r="F47" i="12" s="1"/>
  <c r="F28" i="7"/>
  <c r="F46" i="13"/>
  <c r="F47" i="13" s="1"/>
  <c r="F26" i="7"/>
  <c r="F46" i="17"/>
  <c r="F47" i="17" s="1"/>
  <c r="F48" i="16"/>
  <c r="H25" i="7" s="1"/>
  <c r="G25" i="7"/>
  <c r="F24" i="7"/>
  <c r="F46" i="14"/>
  <c r="F47" i="14" s="1"/>
  <c r="F48" i="18"/>
  <c r="H23" i="7" s="1"/>
  <c r="G23" i="7"/>
  <c r="F22" i="7"/>
  <c r="F46" i="22"/>
  <c r="F47" i="22" s="1"/>
  <c r="G21" i="7" s="1"/>
  <c r="F19" i="7"/>
  <c r="F46" i="23"/>
  <c r="F47" i="23" s="1"/>
  <c r="F48" i="21"/>
  <c r="H18" i="7" s="1"/>
  <c r="G18" i="7"/>
  <c r="F17" i="7"/>
  <c r="F46" i="11"/>
  <c r="F47" i="11" s="1"/>
  <c r="F16" i="7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20" i="7"/>
  <c r="F46" i="20"/>
  <c r="F47" i="20" s="1"/>
  <c r="F48" i="25" l="1"/>
  <c r="H31" i="7" s="1"/>
  <c r="G31" i="7"/>
  <c r="F48" i="24"/>
  <c r="H30" i="7" s="1"/>
  <c r="G30" i="7"/>
  <c r="F48" i="12"/>
  <c r="H29" i="7" s="1"/>
  <c r="G29" i="7"/>
  <c r="F48" i="13"/>
  <c r="H28" i="7" s="1"/>
  <c r="G28" i="7"/>
  <c r="F48" i="17"/>
  <c r="H26" i="7" s="1"/>
  <c r="G26" i="7"/>
  <c r="F48" i="14"/>
  <c r="H24" i="7" s="1"/>
  <c r="G24" i="7"/>
  <c r="F48" i="22"/>
  <c r="G22" i="7"/>
  <c r="F48" i="23"/>
  <c r="H19" i="7" s="1"/>
  <c r="G19" i="7"/>
  <c r="F48" i="11"/>
  <c r="H17" i="7" s="1"/>
  <c r="G17" i="7"/>
  <c r="F48" i="10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F48" i="20"/>
  <c r="H20" i="7" s="1"/>
  <c r="G20" i="7"/>
  <c r="H22" i="7" l="1"/>
  <c r="H21" i="7"/>
  <c r="D7" i="1"/>
  <c r="A45" i="1" s="1"/>
  <c r="M7" i="1" l="1"/>
  <c r="F47" i="1" l="1"/>
  <c r="F48" i="1" s="1"/>
  <c r="H8" i="7" s="1"/>
  <c r="H32" i="7" s="1"/>
  <c r="G8" i="7" l="1"/>
</calcChain>
</file>

<file path=xl/sharedStrings.xml><?xml version="1.0" encoding="utf-8"?>
<sst xmlns="http://schemas.openxmlformats.org/spreadsheetml/2006/main" count="2700" uniqueCount="217">
  <si>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</si>
  <si>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</si>
  <si>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</si>
  <si>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</si>
  <si>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</si>
  <si>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</si>
  <si>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</si>
  <si>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</si>
  <si>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</si>
  <si>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</si>
  <si>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</si>
  <si>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</si>
  <si>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</si>
  <si>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</si>
  <si>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</si>
  <si>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</si>
  <si>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</si>
  <si>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</si>
  <si>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</si>
  <si>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</si>
  <si>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</si>
  <si>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</si>
  <si>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</si>
  <si>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</si>
  <si>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</si>
  <si>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</si>
  <si>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</si>
  <si>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</si>
  <si>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</si>
  <si>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</si>
  <si>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</si>
  <si>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</si>
  <si>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</si>
  <si>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</si>
  <si>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</si>
  <si>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</si>
  <si>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</si>
  <si>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</si>
  <si>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</si>
  <si>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</si>
  <si>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</si>
  <si>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</si>
  <si>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</si>
  <si>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</si>
  <si>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</si>
  <si>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</si>
  <si>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</si>
  <si>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</si>
  <si>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</si>
  <si>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</si>
  <si>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</si>
  <si>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</si>
  <si>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</si>
  <si>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</si>
  <si>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</si>
  <si>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</si>
  <si>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</si>
  <si>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</si>
  <si>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</si>
  <si>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</si>
  <si>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</si>
  <si>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</si>
  <si>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</si>
  <si>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</si>
  <si>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</si>
  <si>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</si>
  <si>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</si>
  <si>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</si>
  <si>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</si>
  <si>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</si>
  <si>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</si>
  <si>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</si>
  <si>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</si>
  <si>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</si>
  <si>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</si>
  <si>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</si>
  <si>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</si>
  <si>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</si>
  <si>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</si>
  <si>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</si>
  <si>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</si>
  <si>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</si>
  <si>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</si>
  <si>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</si>
  <si>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</si>
  <si>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</si>
  <si>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</si>
  <si>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</si>
  <si>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</si>
  <si>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</si>
  <si>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</si>
  <si>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</si>
  <si>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</si>
  <si>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</si>
  <si>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</si>
  <si>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</si>
  <si>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</si>
  <si>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</si>
  <si>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</si>
  <si>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</si>
  <si>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</si>
  <si>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</si>
  <si>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</si>
  <si>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</si>
  <si>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</si>
  <si>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</si>
  <si>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</si>
  <si>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</si>
  <si>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</si>
  <si>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</si>
  <si>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</si>
  <si>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</si>
  <si>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</si>
  <si>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</si>
  <si>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</si>
  <si>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</si>
  <si>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</si>
  <si>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</si>
  <si>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</si>
  <si>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</si>
  <si>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</si>
  <si>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</si>
  <si>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</si>
  <si>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</si>
  <si>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</si>
  <si>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</si>
  <si>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</si>
  <si>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</si>
  <si>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</si>
  <si>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</si>
  <si>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</si>
  <si>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</si>
  <si>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</si>
  <si>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</si>
  <si>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</si>
  <si>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</si>
  <si>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</si>
  <si>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</si>
  <si>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</si>
  <si>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</si>
  <si>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</si>
  <si>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</si>
  <si>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</si>
  <si>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</si>
  <si>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</si>
  <si>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Posto 17</t>
  </si>
  <si>
    <t>Posto 18</t>
  </si>
  <si>
    <t>Posto 19</t>
  </si>
  <si>
    <t>Posto 20</t>
  </si>
  <si>
    <t>Posto 21</t>
  </si>
  <si>
    <t>Posto 22</t>
  </si>
  <si>
    <t>Posto 23</t>
  </si>
  <si>
    <t>Posto 24</t>
  </si>
  <si>
    <t>VALOR GLOBAL</t>
  </si>
  <si>
    <t>2.G. Outros (Somatória dos Benefícios)</t>
  </si>
  <si>
    <t>CPRB</t>
  </si>
  <si>
    <t>,</t>
  </si>
  <si>
    <t>SALÁRIO</t>
  </si>
  <si>
    <t>Valor mensal do Posto 12</t>
  </si>
  <si>
    <t>Valor total do Posto 12</t>
  </si>
  <si>
    <t>Valor mensal do Posto 13</t>
  </si>
  <si>
    <t>Valor total do Posto 13</t>
  </si>
  <si>
    <t>Valor mensal do Posto 14</t>
  </si>
  <si>
    <t>Valor total do Posto 15</t>
  </si>
  <si>
    <t>Valor mensal do Posto 15</t>
  </si>
  <si>
    <t>Valor mensal do Posto 22</t>
  </si>
  <si>
    <t>Valor total do Posto 22</t>
  </si>
  <si>
    <t>Valor mensal do Posto 16</t>
  </si>
  <si>
    <t>Valor total do Posto 16</t>
  </si>
  <si>
    <t>Valor mensal do Posto 23</t>
  </si>
  <si>
    <t>Valor total do Posto 23</t>
  </si>
  <si>
    <t>Valor mensal do Posto 17</t>
  </si>
  <si>
    <t>Valor total do Posto 17</t>
  </si>
  <si>
    <t>Valor mensal do Posto 18</t>
  </si>
  <si>
    <t>Valor total do Posto 18</t>
  </si>
  <si>
    <t>Valor mensal do Posto 19</t>
  </si>
  <si>
    <t>Valor total do Posto 19</t>
  </si>
  <si>
    <t>Valor mensal do Posto 20</t>
  </si>
  <si>
    <t>Valor total do Posto 20</t>
  </si>
  <si>
    <t>Valor mensal do Posto 21</t>
  </si>
  <si>
    <t>Valor total do Posto 21</t>
  </si>
  <si>
    <t>Valor mensal do Posto 24</t>
  </si>
  <si>
    <t>Valor total do Posto 24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</si>
  <si>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</si>
  <si>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</si>
  <si>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</si>
  <si>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</si>
  <si>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</si>
  <si>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</si>
  <si>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>Valor mensal do Posto 10</t>
  </si>
  <si>
    <t>Valor total do Posto 10</t>
  </si>
  <si>
    <t>Valor mensal do Posto 11</t>
  </si>
  <si>
    <t>Valor total do Posto 11</t>
  </si>
  <si>
    <t xml:space="preserve">Desenvolvedor Mainframe </t>
  </si>
  <si>
    <t xml:space="preserve">Desenvolvedor Full Stack </t>
  </si>
  <si>
    <t xml:space="preserve">Desenvolvedor de Aplicativos Móveis </t>
  </si>
  <si>
    <t xml:space="preserve">Analista de Práticas Ágeis </t>
  </si>
  <si>
    <t xml:space="preserve">Analista de Negócios </t>
  </si>
  <si>
    <t xml:space="preserve">Analista de Dados </t>
  </si>
  <si>
    <t xml:space="preserve">Analista de Infraestrutura </t>
  </si>
  <si>
    <t xml:space="preserve">Analista de Suporte e Automação </t>
  </si>
  <si>
    <t xml:space="preserve">Analista de Rede e Segurança </t>
  </si>
  <si>
    <t xml:space="preserve">Arquiteto de Rede </t>
  </si>
  <si>
    <t xml:space="preserve">Analista de Monitoração e Observabilidade </t>
  </si>
  <si>
    <t xml:space="preserve">Arquiteto Cloud </t>
  </si>
  <si>
    <t xml:space="preserve">Arquiteto de Software </t>
  </si>
  <si>
    <t xml:space="preserve">Arquiteto de Banco de Dados </t>
  </si>
  <si>
    <t xml:space="preserve">Analista de Sistemas Operacionais </t>
  </si>
  <si>
    <t xml:space="preserve">Analista de Cybersegurança </t>
  </si>
  <si>
    <t xml:space="preserve">Desenvolvedor Front-End </t>
  </si>
  <si>
    <t xml:space="preserve">Arquiteto de Infra de TI </t>
  </si>
  <si>
    <t xml:space="preserve">Cientista de Dados </t>
  </si>
  <si>
    <t xml:space="preserve">Engenheiro de Dados </t>
  </si>
  <si>
    <t xml:space="preserve">Gestão de Projetos </t>
  </si>
  <si>
    <t xml:space="preserve">Analista UX/UI </t>
  </si>
  <si>
    <t xml:space="preserve">Analista de Teste </t>
  </si>
  <si>
    <t xml:space="preserve">Engenheiro de 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</si>
</sst>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62" xfId="3" applyFont="1" applyFill="1" applyBorder="1" applyAlignment="1" applyProtection="1">
      <alignment horizontal="center" vertical="center"/>
      <protection hidden="1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 applyProtection="1">
      <alignment horizontal="center"/>
      <protection locked="0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8" fontId="16" fillId="0" borderId="80" xfId="0" applyNumberFormat="1" applyFont="1" applyBorder="1" applyAlignment="1">
      <alignment horizontal="left" vertical="center" wrapText="1"/>
    </xf>
    <xf numFmtId="0" fontId="16" fillId="0" borderId="83" xfId="0" applyFont="1" applyBorder="1" applyAlignment="1">
      <alignment horizontal="center" vertical="center" wrapText="1"/>
    </xf>
    <xf numFmtId="8" fontId="16" fillId="0" borderId="81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1" fillId="0" borderId="47" xfId="3" applyNumberFormat="1" applyFont="1" applyFill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869E21-FE7E-4D3A-8460-C5928F06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9190C8-146C-4A9F-93BD-1B9D946A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AE0070-F46D-4449-B1DF-92470845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4BEB0AE-AD62-4330-A47D-31198027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9D7ACE-2CCB-4D9B-87B1-78D060C6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502071-5167-4EE0-A64A-809DD3BB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B31654D-9B51-433C-8A4A-A0FC0DE37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B97970-319F-4F2C-BBC1-B4823D16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1DB238-79C5-4146-BEFC-14301EA3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D8A5E2-2101-439C-B7E7-F488E061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214261-20AF-4BDD-92EC-A4C3C1E5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EE480C6-E6B9-4C52-904A-986AEBE6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1F146-A282-4901-AEED-22AF291A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0D522F-926E-4345-B9FC-7E2D2CD6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1299FF-AB5A-418A-A91B-C4B13FA4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0A44FC5-C9A2-4A6E-9F74-FD8E1383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ADDECD-D9A2-40B6-81EC-D021340E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8FD9A-A749-4478-BBCB-027EBC08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BE1E01-D23C-4420-A3C5-4B9FAC99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DEAF64D-412C-49E6-8DBD-03771BD84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2704FA-C25F-4598-9053-98797E77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E6DC3-218D-4150-8AD1-B73814E1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A006E-EFE5-4DC1-ABE8-460C61CF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5F90FBF4-D90A-49E7-BB3A-0B679BDE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BEB6F-EE9D-4663-B514-6CCFD83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964A55-8C6A-4855-92CD-AFD5F750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4D2F49-E518-4B2A-BBBE-D36627C1D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D1A6BE0A-97F0-46D4-9C95-22276522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7D096B-4D64-4BC2-A91C-6B330935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2DE0D7-EF65-4C5D-9314-44869A4D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04C458-51E6-4032-80E0-86202D9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394267-239D-4EAE-B137-45B15A9D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379A95-A85D-47D5-ABB1-E00ECF50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3A0EC7-DF10-4471-B3B8-0F0D8FB3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049C11-FC30-4A4B-BF88-83EC2600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5F7CEAD-D4F7-433B-B340-AC22E301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B4697A-D6FF-4A0C-BC3A-B903EBC1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8105F8-4105-4862-9AC6-4580785A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E43CBE2-E3E0-4A7D-B3FD-9124A13C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A4BFD6D-8C60-4241-9A31-0AA6AC7F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36"/>
  <sheetViews>
    <sheetView showGridLines="0" tabSelected="1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22" t="s">
        <v>120</v>
      </c>
      <c r="B3" s="123"/>
      <c r="C3" s="123"/>
      <c r="D3" s="123"/>
      <c r="E3" s="123"/>
      <c r="F3" s="123"/>
      <c r="G3" s="123"/>
      <c r="H3" s="123"/>
      <c r="I3" s="124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25" t="s">
        <v>121</v>
      </c>
      <c r="B5" s="125"/>
      <c r="C5" s="125"/>
      <c r="D5" s="125"/>
      <c r="E5" s="125"/>
      <c r="F5" s="125"/>
      <c r="G5" s="125"/>
      <c r="H5" s="125"/>
      <c r="I5" s="125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122</v>
      </c>
      <c r="B7" s="96" t="s">
        <v>123</v>
      </c>
      <c r="C7" s="97" t="s">
        <v>124</v>
      </c>
      <c r="D7" s="98" t="s">
        <v>125</v>
      </c>
      <c r="E7" s="98" t="s">
        <v>157</v>
      </c>
      <c r="F7" s="98" t="s">
        <v>126</v>
      </c>
      <c r="G7" s="98" t="s">
        <v>127</v>
      </c>
      <c r="H7" s="126" t="s">
        <v>128</v>
      </c>
      <c r="I7" s="127"/>
    </row>
    <row r="8" spans="1:17" ht="15" customHeight="1" thickBot="1" x14ac:dyDescent="0.3">
      <c r="A8" s="99" t="s">
        <v>129</v>
      </c>
      <c r="B8" s="113" t="s">
        <v>193</v>
      </c>
      <c r="C8" s="268">
        <v>176</v>
      </c>
      <c r="D8" s="108">
        <v>12</v>
      </c>
      <c r="E8" s="109">
        <v>6500</v>
      </c>
      <c r="F8" s="102">
        <f>'POSTO 1'!$E$45</f>
        <v>10660.880100000002</v>
      </c>
      <c r="G8" s="102">
        <f>'POSTO 1'!$F$47</f>
        <v>127930.56</v>
      </c>
      <c r="H8" s="128">
        <f>'POSTO 1'!$F$48</f>
        <v>3070333.44</v>
      </c>
      <c r="I8" s="129"/>
    </row>
    <row r="9" spans="1:17" ht="15" customHeight="1" thickTop="1" thickBot="1" x14ac:dyDescent="0.3">
      <c r="A9" s="100" t="s">
        <v>130</v>
      </c>
      <c r="B9" s="114" t="s">
        <v>194</v>
      </c>
      <c r="C9" s="268">
        <v>176</v>
      </c>
      <c r="D9" s="110">
        <v>11</v>
      </c>
      <c r="E9" s="111">
        <v>7350</v>
      </c>
      <c r="F9" s="102">
        <f>'POSTO 2'!$E$45</f>
        <v>12054.995190000001</v>
      </c>
      <c r="G9" s="102">
        <f>'POSTO 2'!$F$47</f>
        <v>132605</v>
      </c>
      <c r="H9" s="120">
        <f>'POSTO 2'!$F$48</f>
        <v>3182520</v>
      </c>
      <c r="I9" s="121"/>
    </row>
    <row r="10" spans="1:17" ht="15" customHeight="1" thickTop="1" thickBot="1" x14ac:dyDescent="0.3">
      <c r="A10" s="100" t="s">
        <v>131</v>
      </c>
      <c r="B10" s="114" t="s">
        <v>195</v>
      </c>
      <c r="C10" s="268">
        <v>176</v>
      </c>
      <c r="D10" s="110">
        <v>51</v>
      </c>
      <c r="E10" s="111">
        <v>7000</v>
      </c>
      <c r="F10" s="102">
        <f>'POSTO 3'!$E$45</f>
        <v>11480.947800000002</v>
      </c>
      <c r="G10" s="102">
        <f>'POSTO 3'!$F$47</f>
        <v>585528.45000000007</v>
      </c>
      <c r="H10" s="120">
        <f>'POSTO 3'!$F$48</f>
        <v>14052682.800000001</v>
      </c>
      <c r="I10" s="121"/>
    </row>
    <row r="11" spans="1:17" ht="15" customHeight="1" thickTop="1" thickBot="1" x14ac:dyDescent="0.3">
      <c r="A11" s="100" t="s">
        <v>132</v>
      </c>
      <c r="B11" s="114" t="s">
        <v>196</v>
      </c>
      <c r="C11" s="268">
        <v>176</v>
      </c>
      <c r="D11" s="110">
        <v>6</v>
      </c>
      <c r="E11" s="111">
        <v>6500</v>
      </c>
      <c r="F11" s="102">
        <f>'POSTO 4'!$E$45</f>
        <v>10660.880100000002</v>
      </c>
      <c r="G11" s="102">
        <f>'POSTO 4'!$F$47</f>
        <v>63965.279999999999</v>
      </c>
      <c r="H11" s="120">
        <f>'POSTO 4'!$F$48</f>
        <v>1535166.72</v>
      </c>
      <c r="I11" s="121"/>
    </row>
    <row r="12" spans="1:17" ht="15" customHeight="1" thickTop="1" thickBot="1" x14ac:dyDescent="0.3">
      <c r="A12" s="100" t="s">
        <v>133</v>
      </c>
      <c r="B12" s="114" t="s">
        <v>197</v>
      </c>
      <c r="C12" s="268">
        <v>176</v>
      </c>
      <c r="D12" s="110">
        <v>5</v>
      </c>
      <c r="E12" s="111">
        <v>6500</v>
      </c>
      <c r="F12" s="102">
        <f>'POSTO 5'!$E$45</f>
        <v>10660.880100000002</v>
      </c>
      <c r="G12" s="102">
        <f>'POSTO 5'!$F$47</f>
        <v>53304.399999999994</v>
      </c>
      <c r="H12" s="120">
        <f>'POSTO 5'!$F$48</f>
        <v>1279305.5999999999</v>
      </c>
      <c r="I12" s="121"/>
    </row>
    <row r="13" spans="1:17" ht="15" customHeight="1" thickTop="1" thickBot="1" x14ac:dyDescent="0.3">
      <c r="A13" s="101" t="s">
        <v>134</v>
      </c>
      <c r="B13" s="114" t="s">
        <v>198</v>
      </c>
      <c r="C13" s="268">
        <v>176</v>
      </c>
      <c r="D13" s="110">
        <v>5</v>
      </c>
      <c r="E13" s="111">
        <v>5800</v>
      </c>
      <c r="F13" s="102">
        <f>'POSTO 6'!$E$45</f>
        <v>9512.7853200000009</v>
      </c>
      <c r="G13" s="102">
        <f>'POSTO 6'!$F$47</f>
        <v>47563.950000000004</v>
      </c>
      <c r="H13" s="120">
        <f>'POSTO 6'!$F$48</f>
        <v>1141534.8</v>
      </c>
      <c r="I13" s="121"/>
    </row>
    <row r="14" spans="1:17" ht="15" customHeight="1" thickTop="1" thickBot="1" x14ac:dyDescent="0.3">
      <c r="A14" s="101" t="s">
        <v>135</v>
      </c>
      <c r="B14" s="114" t="s">
        <v>199</v>
      </c>
      <c r="C14" s="268">
        <v>176</v>
      </c>
      <c r="D14" s="110">
        <v>17</v>
      </c>
      <c r="E14" s="111">
        <v>5500</v>
      </c>
      <c r="F14" s="102">
        <f>'POSTO 7'!$E$45</f>
        <v>9020.7447000000011</v>
      </c>
      <c r="G14" s="102">
        <f>'POSTO 7'!$F$47</f>
        <v>153352.57999999999</v>
      </c>
      <c r="H14" s="120">
        <f>'POSTO 7'!$F$48</f>
        <v>3680461.92</v>
      </c>
      <c r="I14" s="121"/>
    </row>
    <row r="15" spans="1:17" ht="15" customHeight="1" thickTop="1" thickBot="1" x14ac:dyDescent="0.3">
      <c r="A15" s="101" t="s">
        <v>136</v>
      </c>
      <c r="B15" s="114" t="s">
        <v>200</v>
      </c>
      <c r="C15" s="268">
        <v>176</v>
      </c>
      <c r="D15" s="110">
        <v>20</v>
      </c>
      <c r="E15" s="111">
        <v>5500</v>
      </c>
      <c r="F15" s="102">
        <f>'POSTO 8'!$E$45</f>
        <v>9020.7447000000011</v>
      </c>
      <c r="G15" s="102">
        <f>'POSTO 8'!$F$47</f>
        <v>180414.8</v>
      </c>
      <c r="H15" s="120">
        <f>'POSTO 8'!$F$48</f>
        <v>4329955.1999999993</v>
      </c>
      <c r="I15" s="121"/>
    </row>
    <row r="16" spans="1:17" ht="15" customHeight="1" thickTop="1" thickBot="1" x14ac:dyDescent="0.3">
      <c r="A16" s="101" t="s">
        <v>137</v>
      </c>
      <c r="B16" s="114" t="s">
        <v>201</v>
      </c>
      <c r="C16" s="268">
        <v>176</v>
      </c>
      <c r="D16" s="110">
        <v>24</v>
      </c>
      <c r="E16" s="111">
        <v>4000</v>
      </c>
      <c r="F16" s="102">
        <f>'POSTO 9'!$E$45</f>
        <v>6560.5416000000005</v>
      </c>
      <c r="G16" s="102">
        <f>'POSTO 9'!$F$47</f>
        <v>157452.96</v>
      </c>
      <c r="H16" s="120">
        <f>'POSTO 9'!$F$48</f>
        <v>3778871.04</v>
      </c>
      <c r="I16" s="121"/>
    </row>
    <row r="17" spans="1:9" ht="15" customHeight="1" thickTop="1" thickBot="1" x14ac:dyDescent="0.3">
      <c r="A17" s="101" t="s">
        <v>138</v>
      </c>
      <c r="B17" s="114" t="s">
        <v>202</v>
      </c>
      <c r="C17" s="268">
        <v>176</v>
      </c>
      <c r="D17" s="110">
        <v>7</v>
      </c>
      <c r="E17" s="111">
        <v>15000</v>
      </c>
      <c r="F17" s="102">
        <f>'POSTO 10'!$E$45</f>
        <v>24602.031000000003</v>
      </c>
      <c r="G17" s="102">
        <f>'POSTO 10'!$F$47</f>
        <v>172214.21</v>
      </c>
      <c r="H17" s="120">
        <f>'POSTO 10'!$F$48</f>
        <v>4133141.04</v>
      </c>
      <c r="I17" s="121"/>
    </row>
    <row r="18" spans="1:9" ht="15" customHeight="1" thickTop="1" thickBot="1" x14ac:dyDescent="0.3">
      <c r="A18" s="101" t="s">
        <v>139</v>
      </c>
      <c r="B18" s="114" t="s">
        <v>203</v>
      </c>
      <c r="C18" s="268">
        <v>176</v>
      </c>
      <c r="D18" s="110">
        <v>18</v>
      </c>
      <c r="E18" s="111">
        <v>4000</v>
      </c>
      <c r="F18" s="102">
        <f>'POSTO 11'!$E$45</f>
        <v>6560.5416000000005</v>
      </c>
      <c r="G18" s="102">
        <f>'POSTO 11'!$F$47</f>
        <v>118089.72</v>
      </c>
      <c r="H18" s="120">
        <f>'POSTO 11'!$F$48</f>
        <v>2834153.2800000003</v>
      </c>
      <c r="I18" s="121"/>
    </row>
    <row r="19" spans="1:9" ht="15" customHeight="1" thickTop="1" thickBot="1" x14ac:dyDescent="0.3">
      <c r="A19" s="101" t="s">
        <v>140</v>
      </c>
      <c r="B19" s="114" t="s">
        <v>204</v>
      </c>
      <c r="C19" s="268">
        <v>176</v>
      </c>
      <c r="D19" s="110">
        <v>5</v>
      </c>
      <c r="E19" s="111">
        <v>9216.31</v>
      </c>
      <c r="F19" s="102">
        <f>'POSTO 12'!$E$45</f>
        <v>15115.996288374001</v>
      </c>
      <c r="G19" s="102">
        <f>'POSTO 12'!$F$47</f>
        <v>75580</v>
      </c>
      <c r="H19" s="120">
        <f>'POSTO 12'!$F$48</f>
        <v>1813920</v>
      </c>
      <c r="I19" s="121"/>
    </row>
    <row r="20" spans="1:9" ht="15" customHeight="1" thickTop="1" thickBot="1" x14ac:dyDescent="0.3">
      <c r="A20" s="101" t="s">
        <v>141</v>
      </c>
      <c r="B20" s="114" t="s">
        <v>205</v>
      </c>
      <c r="C20" s="268">
        <v>176</v>
      </c>
      <c r="D20" s="110">
        <v>5</v>
      </c>
      <c r="E20" s="111">
        <v>9300</v>
      </c>
      <c r="F20" s="102">
        <f>'POSTO 13'!$E$45</f>
        <v>15253.25922</v>
      </c>
      <c r="G20" s="102">
        <f>'POSTO 13'!$F$47</f>
        <v>76266.3</v>
      </c>
      <c r="H20" s="120">
        <f>'POSTO 13'!$F$48</f>
        <v>1830391.2000000002</v>
      </c>
      <c r="I20" s="121"/>
    </row>
    <row r="21" spans="1:9" ht="15" customHeight="1" thickTop="1" thickBot="1" x14ac:dyDescent="0.3">
      <c r="A21" s="101" t="s">
        <v>142</v>
      </c>
      <c r="B21" s="114" t="s">
        <v>206</v>
      </c>
      <c r="C21" s="268">
        <v>176</v>
      </c>
      <c r="D21" s="110">
        <v>6</v>
      </c>
      <c r="E21" s="111">
        <v>10000</v>
      </c>
      <c r="F21" s="102">
        <f>'POSTO 14'!$E$45</f>
        <v>16401.353999999999</v>
      </c>
      <c r="G21" s="102">
        <f>'POSTO 15'!$F$47</f>
        <v>47973.950000000004</v>
      </c>
      <c r="H21" s="120">
        <f>'POSTO 15'!$F$48</f>
        <v>1151374.8</v>
      </c>
      <c r="I21" s="121"/>
    </row>
    <row r="22" spans="1:9" ht="15" customHeight="1" thickTop="1" thickBot="1" x14ac:dyDescent="0.3">
      <c r="A22" s="101" t="s">
        <v>143</v>
      </c>
      <c r="B22" s="114" t="s">
        <v>207</v>
      </c>
      <c r="C22" s="268">
        <v>176</v>
      </c>
      <c r="D22" s="110">
        <v>5</v>
      </c>
      <c r="E22" s="111">
        <v>5850</v>
      </c>
      <c r="F22" s="102">
        <f>'POSTO 15'!$E$45</f>
        <v>9594.7920900000008</v>
      </c>
      <c r="G22" s="102">
        <f>'POSTO 15'!$F$47</f>
        <v>47973.950000000004</v>
      </c>
      <c r="H22" s="120">
        <f>'POSTO 15'!$F$48</f>
        <v>1151374.8</v>
      </c>
      <c r="I22" s="121"/>
    </row>
    <row r="23" spans="1:9" ht="15" customHeight="1" thickTop="1" thickBot="1" x14ac:dyDescent="0.3">
      <c r="A23" s="101" t="s">
        <v>144</v>
      </c>
      <c r="B23" s="114" t="s">
        <v>208</v>
      </c>
      <c r="C23" s="268">
        <v>176</v>
      </c>
      <c r="D23" s="110">
        <v>29</v>
      </c>
      <c r="E23" s="111">
        <v>8000</v>
      </c>
      <c r="F23" s="102">
        <f>'POSTO 16'!$E$45</f>
        <v>13121.083200000001</v>
      </c>
      <c r="G23" s="102">
        <f>'POSTO 16'!$F$47</f>
        <v>380511.32</v>
      </c>
      <c r="H23" s="120">
        <f>'POSTO 16'!$F$48</f>
        <v>9132271.6799999997</v>
      </c>
      <c r="I23" s="121"/>
    </row>
    <row r="24" spans="1:9" ht="15" customHeight="1" thickTop="1" thickBot="1" x14ac:dyDescent="0.3">
      <c r="A24" s="101" t="s">
        <v>145</v>
      </c>
      <c r="B24" s="114" t="s">
        <v>209</v>
      </c>
      <c r="C24" s="268">
        <v>176</v>
      </c>
      <c r="D24" s="110">
        <v>5</v>
      </c>
      <c r="E24" s="111">
        <v>8000</v>
      </c>
      <c r="F24" s="102">
        <f>'POSTO 17'!$E$45</f>
        <v>13121.083200000001</v>
      </c>
      <c r="G24" s="102">
        <f>'POSTO 17'!$F$47</f>
        <v>65605.399999999994</v>
      </c>
      <c r="H24" s="120">
        <f>'POSTO 17'!$F$48</f>
        <v>1574529.5999999999</v>
      </c>
      <c r="I24" s="121"/>
    </row>
    <row r="25" spans="1:9" ht="15" customHeight="1" thickTop="1" thickBot="1" x14ac:dyDescent="0.3">
      <c r="A25" s="101" t="s">
        <v>146</v>
      </c>
      <c r="B25" s="114" t="s">
        <v>210</v>
      </c>
      <c r="C25" s="268">
        <v>176</v>
      </c>
      <c r="D25" s="110">
        <v>5</v>
      </c>
      <c r="E25" s="111">
        <v>5500</v>
      </c>
      <c r="F25" s="102">
        <f>'POSTO 18'!$E$45</f>
        <v>9020.7447000000011</v>
      </c>
      <c r="G25" s="102">
        <f>'POSTO 18'!$F$47</f>
        <v>45103.7</v>
      </c>
      <c r="H25" s="120">
        <f>'POSTO 18'!$F$48</f>
        <v>1082488.7999999998</v>
      </c>
      <c r="I25" s="121"/>
    </row>
    <row r="26" spans="1:9" ht="15" customHeight="1" thickTop="1" thickBot="1" x14ac:dyDescent="0.3">
      <c r="A26" s="101" t="s">
        <v>147</v>
      </c>
      <c r="B26" s="114" t="s">
        <v>211</v>
      </c>
      <c r="C26" s="268">
        <v>176</v>
      </c>
      <c r="D26" s="110">
        <v>5</v>
      </c>
      <c r="E26" s="111">
        <v>11319.97</v>
      </c>
      <c r="F26" s="102">
        <f>'POSTO 19'!$E$45</f>
        <v>18566.283523938</v>
      </c>
      <c r="G26" s="102">
        <f>'POSTO 19'!$F$47</f>
        <v>92831.4</v>
      </c>
      <c r="H26" s="120">
        <f>'POSTO 19'!$F$48</f>
        <v>2227953.5999999996</v>
      </c>
      <c r="I26" s="121"/>
    </row>
    <row r="27" spans="1:9" ht="15" customHeight="1" thickTop="1" thickBot="1" x14ac:dyDescent="0.3">
      <c r="A27" s="101" t="s">
        <v>148</v>
      </c>
      <c r="B27" s="114" t="s">
        <v>212</v>
      </c>
      <c r="C27" s="268">
        <v>176</v>
      </c>
      <c r="D27" s="110">
        <v>13</v>
      </c>
      <c r="E27" s="111">
        <v>8200</v>
      </c>
      <c r="F27" s="102">
        <f>'POSTO 20'!$E$45</f>
        <v>13449.110280000001</v>
      </c>
      <c r="G27" s="102">
        <f>'POSTO 20'!$F$47</f>
        <v>174838.43</v>
      </c>
      <c r="H27" s="120">
        <f>'POSTO 20'!$F$48</f>
        <v>4196122.32</v>
      </c>
      <c r="I27" s="121"/>
    </row>
    <row r="28" spans="1:9" ht="15" customHeight="1" thickTop="1" thickBot="1" x14ac:dyDescent="0.3">
      <c r="A28" s="101" t="s">
        <v>149</v>
      </c>
      <c r="B28" s="114" t="s">
        <v>213</v>
      </c>
      <c r="C28" s="268">
        <v>176</v>
      </c>
      <c r="D28" s="110">
        <v>7</v>
      </c>
      <c r="E28" s="111">
        <v>10683.64</v>
      </c>
      <c r="F28" s="102">
        <f>'POSTO 21'!$E$45</f>
        <v>17522.616164856001</v>
      </c>
      <c r="G28" s="102">
        <f>'POSTO 21'!$F$47</f>
        <v>122658.34</v>
      </c>
      <c r="H28" s="120">
        <f>'POSTO 21'!$F$48</f>
        <v>2943800.16</v>
      </c>
      <c r="I28" s="121"/>
    </row>
    <row r="29" spans="1:9" ht="15" customHeight="1" thickTop="1" thickBot="1" x14ac:dyDescent="0.3">
      <c r="A29" s="101" t="s">
        <v>150</v>
      </c>
      <c r="B29" s="114" t="s">
        <v>214</v>
      </c>
      <c r="C29" s="268">
        <v>176</v>
      </c>
      <c r="D29" s="110">
        <v>60</v>
      </c>
      <c r="E29" s="111">
        <v>6000</v>
      </c>
      <c r="F29" s="102">
        <f>'POSTO 22'!$E$45</f>
        <v>9840.8124000000007</v>
      </c>
      <c r="G29" s="102">
        <f>'POSTO 22'!$F$47</f>
        <v>590448.6</v>
      </c>
      <c r="H29" s="120">
        <f>'POSTO 22'!$F$48</f>
        <v>14170766.399999999</v>
      </c>
      <c r="I29" s="121"/>
    </row>
    <row r="30" spans="1:9" ht="15" customHeight="1" thickTop="1" thickBot="1" x14ac:dyDescent="0.3">
      <c r="A30" s="101" t="s">
        <v>151</v>
      </c>
      <c r="B30" s="114" t="s">
        <v>215</v>
      </c>
      <c r="C30" s="268">
        <v>176</v>
      </c>
      <c r="D30" s="110">
        <v>18</v>
      </c>
      <c r="E30" s="111">
        <v>4000</v>
      </c>
      <c r="F30" s="102">
        <f>'POSTO 23'!$E$45</f>
        <v>6560.5416000000005</v>
      </c>
      <c r="G30" s="102">
        <f>'POSTO 23'!$F$47</f>
        <v>39363.24</v>
      </c>
      <c r="H30" s="120">
        <f>'POSTO 23'!$F$48</f>
        <v>944717.76</v>
      </c>
      <c r="I30" s="121"/>
    </row>
    <row r="31" spans="1:9" ht="15" customHeight="1" thickTop="1" thickBot="1" x14ac:dyDescent="0.3">
      <c r="A31" s="101" t="s">
        <v>152</v>
      </c>
      <c r="B31" s="114" t="s">
        <v>216</v>
      </c>
      <c r="C31" s="268">
        <v>176</v>
      </c>
      <c r="D31" s="110">
        <v>6</v>
      </c>
      <c r="E31" s="111">
        <v>5000</v>
      </c>
      <c r="F31" s="102">
        <f>'POSTO 24'!$E$45</f>
        <v>8200.6769999999997</v>
      </c>
      <c r="G31" s="102">
        <f>'POSTO 24'!$F$47</f>
        <v>49204.08</v>
      </c>
      <c r="H31" s="120">
        <f>'POSTO 24'!$F$48</f>
        <v>1180897.92</v>
      </c>
      <c r="I31" s="121"/>
    </row>
    <row r="32" spans="1:9" ht="20.149999999999999" customHeight="1" thickTop="1" thickBot="1" x14ac:dyDescent="0.3">
      <c r="A32" s="115" t="s">
        <v>153</v>
      </c>
      <c r="B32" s="116"/>
      <c r="C32" s="116"/>
      <c r="D32" s="116"/>
      <c r="E32" s="116"/>
      <c r="F32" s="116"/>
      <c r="G32" s="117"/>
      <c r="H32" s="118">
        <f>ROUND(SUM(H8:I31),2)</f>
        <v>86418734.879999995</v>
      </c>
      <c r="I32" s="119"/>
    </row>
    <row r="33" spans="1:10" x14ac:dyDescent="0.25">
      <c r="A33" s="94"/>
      <c r="B33" s="94"/>
      <c r="C33" s="95"/>
      <c r="D33" s="94"/>
      <c r="E33" s="94"/>
      <c r="F33" s="94"/>
      <c r="G33" s="94"/>
      <c r="H33" s="94"/>
      <c r="I33" s="94"/>
    </row>
    <row r="34" spans="1:10" x14ac:dyDescent="0.25">
      <c r="A34" s="94"/>
      <c r="B34" s="94"/>
      <c r="C34" s="95"/>
      <c r="D34" s="94"/>
      <c r="E34" s="94"/>
      <c r="F34" s="94"/>
      <c r="G34" s="94"/>
      <c r="H34" s="94"/>
      <c r="I34" s="94"/>
      <c r="J34" s="90" t="s">
        <v>103</v>
      </c>
    </row>
    <row r="36" spans="1:10" x14ac:dyDescent="0.25">
      <c r="I36" s="88"/>
    </row>
  </sheetData>
  <sheetProtection algorithmName="SHA-512" hashValue="VB68EBGZyWVsF0mNlra662LXJ7FJn+8eVIwXyDI1V+/QMlh4jJaWH33ej+VKH+4eBNRETg5KvbsEjuflmoZuuA==" saltValue="tRGrVv1zBeoMbV8AKN6PeQ==" spinCount="100000" sheet="1" selectLockedCells="1"/>
  <mergeCells count="29">
    <mergeCell ref="H10:I10"/>
    <mergeCell ref="H14:I14"/>
    <mergeCell ref="H15:I15"/>
    <mergeCell ref="H16:I16"/>
    <mergeCell ref="H17:I17"/>
    <mergeCell ref="H11:I11"/>
    <mergeCell ref="H12:I12"/>
    <mergeCell ref="H13:I13"/>
    <mergeCell ref="A3:I3"/>
    <mergeCell ref="A5:I5"/>
    <mergeCell ref="H7:I7"/>
    <mergeCell ref="H8:I8"/>
    <mergeCell ref="H9:I9"/>
    <mergeCell ref="A32:G32"/>
    <mergeCell ref="H32:I32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Normal="100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Consolidação!B8</f>
        <v xml:space="preserve">Desenvolvedor Mainframe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Mainframe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6500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Consolidação!E8</f>
        <v>6500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4160.8801000000012</v>
      </c>
      <c r="F10" s="15"/>
      <c r="G10" s="16"/>
      <c r="H10" s="6"/>
      <c r="I10" s="210"/>
      <c r="J10" s="205" t="s">
        <v>11</v>
      </c>
      <c r="K10" s="206"/>
      <c r="L10" s="207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>
        <v>0</v>
      </c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10660.880100000002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>
        <v>0</v>
      </c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/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>
        <v>0</v>
      </c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/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>
        <v>0</v>
      </c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-390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10660.880100000002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10660.880100000002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154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>
        <v>0</v>
      </c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>
        <v>0</v>
      </c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>
        <v>0</v>
      </c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6500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v>0.2</v>
      </c>
      <c r="C31" s="181" t="s">
        <v>57</v>
      </c>
      <c r="D31" s="182"/>
      <c r="E31" s="49">
        <v>8.3299999999999999E-2</v>
      </c>
      <c r="F31" s="183" t="s">
        <v>58</v>
      </c>
      <c r="G31" s="184"/>
      <c r="H31" s="184"/>
      <c r="I31" s="181"/>
      <c r="J31" s="50"/>
      <c r="K31" s="51"/>
      <c r="L31" s="185" t="s">
        <v>59</v>
      </c>
      <c r="M31" s="186"/>
      <c r="N31" s="52"/>
    </row>
    <row r="32" spans="1:16" ht="13" customHeight="1" x14ac:dyDescent="0.25">
      <c r="A32" s="53" t="s">
        <v>60</v>
      </c>
      <c r="B32" s="54">
        <v>1.4999999999999999E-2</v>
      </c>
      <c r="C32" s="55" t="s">
        <v>61</v>
      </c>
      <c r="D32" s="56"/>
      <c r="E32" s="54"/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/>
    </row>
    <row r="33" spans="1:16" ht="13" customHeight="1" thickBot="1" x14ac:dyDescent="0.3">
      <c r="A33" s="53" t="s">
        <v>64</v>
      </c>
      <c r="B33" s="54">
        <v>0.01</v>
      </c>
      <c r="C33" s="187" t="s">
        <v>65</v>
      </c>
      <c r="D33" s="169"/>
      <c r="E33" s="59"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/>
    </row>
    <row r="34" spans="1:16" ht="13" customHeight="1" thickBot="1" x14ac:dyDescent="0.3">
      <c r="A34" s="53" t="s">
        <v>68</v>
      </c>
      <c r="B34" s="54">
        <v>2E-3</v>
      </c>
      <c r="C34" s="169" t="s">
        <v>69</v>
      </c>
      <c r="D34" s="170"/>
      <c r="E34" s="61"/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/>
    </row>
    <row r="35" spans="1:16" ht="13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/>
      <c r="C37" s="55" t="s">
        <v>77</v>
      </c>
      <c r="D37" s="56"/>
      <c r="E37" s="61"/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v>6.0000000000000001E-3</v>
      </c>
      <c r="C38" s="176" t="s">
        <v>80</v>
      </c>
      <c r="D38" s="177"/>
      <c r="E38" s="69"/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Mainframe </v>
      </c>
      <c r="B45" s="148"/>
      <c r="C45" s="105">
        <f>Consolidação!D8</f>
        <v>12</v>
      </c>
      <c r="D45" s="105">
        <f>Consolidação!C8</f>
        <v>176</v>
      </c>
      <c r="E45" s="84">
        <f>D19</f>
        <v>10660.880100000002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10660.88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99</v>
      </c>
      <c r="B47" s="132"/>
      <c r="C47" s="132"/>
      <c r="D47" s="132"/>
      <c r="E47" s="133"/>
      <c r="F47" s="134">
        <f>F46*C45</f>
        <v>127930.56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101</v>
      </c>
      <c r="B48" s="140"/>
      <c r="C48" s="140"/>
      <c r="D48" s="140"/>
      <c r="E48" s="141"/>
      <c r="F48" s="142">
        <f>F47*N48</f>
        <v>3070333.44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2hx2XnRpgSji8NZru11bQGPVss4R/BbITBu7gN1YAGz4VUPcrMhQ7vbyPQ6cZHmu0QaIWzzl/SPoCqNK9o2VdQ==" saltValue="UErkWwdLAlykYK/4rWo9b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105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Consolidação!B9</f>
        <v xml:space="preserve">Desenvolvedor Full Stack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Full Stack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7350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Consolidação!E9</f>
        <v>7350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4704.9951900000005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12054.995190000001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/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/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-441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12054.995190000001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12054.995190000001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tr">
        <f>'POSTO 1'!J22</f>
        <v>2.G. Outros (Somatória dos Benefícios)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7350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Full Stack </v>
      </c>
      <c r="B45" s="148"/>
      <c r="C45" s="105">
        <f>Consolidação!D9</f>
        <v>11</v>
      </c>
      <c r="D45" s="105">
        <f>Consolidação!C9</f>
        <v>176</v>
      </c>
      <c r="E45" s="84">
        <f>D19</f>
        <v>12054.995190000001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12055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106</v>
      </c>
      <c r="B47" s="132"/>
      <c r="C47" s="132"/>
      <c r="D47" s="132"/>
      <c r="E47" s="133"/>
      <c r="F47" s="134">
        <f>F46*C45</f>
        <v>132605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107</v>
      </c>
      <c r="B48" s="140"/>
      <c r="C48" s="140"/>
      <c r="D48" s="140"/>
      <c r="E48" s="141"/>
      <c r="F48" s="142">
        <f>F47*N48</f>
        <v>3182520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s69nkN5ImURjMK2wHl4NbtpktO/+j0pw8+uj2UayVpOcuDjS6h7wRF6AQZWa2/GcJhDbCy1vbTeBF1RlkeH8Hw==" saltValue="wRbJUJQV51K09MCDoMEeW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70" zoomScaleNormal="70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108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Consolidação!B10</f>
        <v xml:space="preserve">Desenvolvedor de Aplicativos Móveis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de Aplicativos Móveis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7000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Consolidação!E10</f>
        <v>7000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4480.9478000000008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11480.947800000002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/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/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-420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11480.947800000002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11480.947800000002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7000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de Aplicativos Móveis </v>
      </c>
      <c r="B45" s="148"/>
      <c r="C45" s="105">
        <f>Consolidação!D10</f>
        <v>51</v>
      </c>
      <c r="D45" s="105">
        <f>Consolidação!C10</f>
        <v>176</v>
      </c>
      <c r="E45" s="84">
        <f>D19</f>
        <v>11480.947800000002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11480.95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109</v>
      </c>
      <c r="B47" s="132"/>
      <c r="C47" s="132"/>
      <c r="D47" s="132"/>
      <c r="E47" s="133"/>
      <c r="F47" s="134">
        <f>F46*C45</f>
        <v>585528.45000000007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110</v>
      </c>
      <c r="B48" s="140"/>
      <c r="C48" s="140"/>
      <c r="D48" s="140"/>
      <c r="E48" s="141"/>
      <c r="F48" s="142">
        <f>F47*N48</f>
        <v>14052682.800000001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vQrJETkA0FENMVfeVxeq2zDnP8NPCj/uVRGINNbYxW9CotLHxH6hJUz7EHPv/diSmPOq4B2CYxLD8W04x4864g==" saltValue="uAvXwdcHuA27BOJQPxzAJ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Consolidação!B11</f>
        <v xml:space="preserve">Analista de Práticas Ágeis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Práticas Ágeis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6500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Consolidação!E11</f>
        <v>6500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4160.8801000000012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 t="s">
        <v>156</v>
      </c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10660.880100000002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-390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10660.880100000002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10660.880100000002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6500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Práticas Ágeis </v>
      </c>
      <c r="B45" s="148"/>
      <c r="C45" s="105">
        <f>Consolidação!D11</f>
        <v>6</v>
      </c>
      <c r="D45" s="105">
        <f>Consolidação!C11</f>
        <v>176</v>
      </c>
      <c r="E45" s="84">
        <f>D19</f>
        <v>10660.880100000002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10660.88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112</v>
      </c>
      <c r="B47" s="132"/>
      <c r="C47" s="132"/>
      <c r="D47" s="132"/>
      <c r="E47" s="133"/>
      <c r="F47" s="134">
        <f>F46*C45</f>
        <v>63965.279999999999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113</v>
      </c>
      <c r="B48" s="140"/>
      <c r="C48" s="140"/>
      <c r="D48" s="140"/>
      <c r="E48" s="141"/>
      <c r="F48" s="142">
        <f>F47*N48</f>
        <v>1535166.72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Q49" s="88" t="s">
        <v>103</v>
      </c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XxnGgk3+FmkiHn8n2xpsMbmbNtkTDHHa9L7sFH9Q5iK3MtR1DrmTi3//OU148fed+lNLgDt1Mkg3bBAFkR5Owg==" saltValue="8rUKhNLKF3WsA+umNBRPn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Consolidação!B12</f>
        <v xml:space="preserve">Analista de Negócios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Negócios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6500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Consolidação!E12</f>
        <v>6500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4160.8801000000012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10660.880100000002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-390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10660.880100000002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10660.880100000002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1.6401354000000004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6500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Negócios </v>
      </c>
      <c r="B45" s="148"/>
      <c r="C45" s="105">
        <f>Consolidação!D12</f>
        <v>5</v>
      </c>
      <c r="D45" s="105">
        <f>Consolidação!C12</f>
        <v>176</v>
      </c>
      <c r="E45" s="84">
        <f>D19</f>
        <v>10660.880100000002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10660.88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115</v>
      </c>
      <c r="B47" s="132"/>
      <c r="C47" s="132"/>
      <c r="D47" s="132"/>
      <c r="E47" s="133"/>
      <c r="F47" s="134">
        <f>F46*C45</f>
        <v>53304.399999999994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116</v>
      </c>
      <c r="B48" s="140"/>
      <c r="C48" s="140"/>
      <c r="D48" s="140"/>
      <c r="E48" s="141"/>
      <c r="F48" s="142">
        <f>F47*N48</f>
        <v>1279305.5999999999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/R2skuGnb9GxCjYtH8DrgXwYmbAHcVRLc/weho1T9WerZj/1x/Nefwzrkqv74REJ7pLLdxTv7V8k56Ycl+BsA==" saltValue="Fy/pL14u5ddzIY+BW69Ad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D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Consolidação!B13</f>
        <v xml:space="preserve">Analista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5800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Consolidação!E13</f>
        <v>5800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3712.7853200000009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9512.7853200000009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6">
        <v>22</v>
      </c>
      <c r="R16" s="34">
        <f>(O16*P16)*(Q16)-(N9*0.06)</f>
        <v>-348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9512.7853200000009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9512.7853200000009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5800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Dados </v>
      </c>
      <c r="B45" s="148"/>
      <c r="C45" s="105">
        <f>Consolidação!D13</f>
        <v>5</v>
      </c>
      <c r="D45" s="105">
        <f>Consolidação!C13</f>
        <v>176</v>
      </c>
      <c r="E45" s="84">
        <f>D19</f>
        <v>9512.7853200000009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9512.7900000000009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118</v>
      </c>
      <c r="B47" s="132"/>
      <c r="C47" s="132"/>
      <c r="D47" s="132"/>
      <c r="E47" s="133"/>
      <c r="F47" s="134">
        <f>F46*C45</f>
        <v>47563.950000000004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119</v>
      </c>
      <c r="B48" s="140"/>
      <c r="C48" s="140"/>
      <c r="D48" s="140"/>
      <c r="E48" s="141"/>
      <c r="F48" s="142">
        <f>F47*N48</f>
        <v>1141534.8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YAKI3sORDh+BSVwJKGy450GCyus8s5NDONE3jK+8Qh3Fa4iOSfQMtYAI7XCN5JO99Kjv+FdtTv/LSw8sKzlOg==" saltValue="NZRHnBS1VRTDJPP2C3uws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Consolidação!B14</f>
        <v xml:space="preserve">Analista de Infraestrutura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Infraestrutura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5500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Consolidação!E14</f>
        <v>5500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3520.7447000000006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9020.7447000000011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-330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9020.7447000000011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9020.7447000000011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5500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Infraestrutura </v>
      </c>
      <c r="B45" s="148"/>
      <c r="C45" s="105">
        <f>Consolidação!D14</f>
        <v>17</v>
      </c>
      <c r="D45" s="105">
        <f>Consolidação!C14</f>
        <v>176</v>
      </c>
      <c r="E45" s="84">
        <f>D19</f>
        <v>9020.7447000000011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9020.74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183</v>
      </c>
      <c r="B47" s="132"/>
      <c r="C47" s="132"/>
      <c r="D47" s="132"/>
      <c r="E47" s="133"/>
      <c r="F47" s="134">
        <f>F46*C45</f>
        <v>153352.57999999999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184</v>
      </c>
      <c r="B48" s="140"/>
      <c r="C48" s="140"/>
      <c r="D48" s="140"/>
      <c r="E48" s="141"/>
      <c r="F48" s="142">
        <f>F47*N48</f>
        <v>3680461.92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eG2RTwMuEGH5+SZ040AZjVsV+Jdlja9fr3KLt2bzkS4J4Rct0c4o1E/JhdIVYuNLaFyJhFDw6Wq+qLYR4O/M/Q==" saltValue="Z7SEW3Qf5hTCNe9OiRtqT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Consolidação!B15</f>
        <v xml:space="preserve">Analista de Suporte e Automação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Suporte e Automação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5500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Consolidação!E15</f>
        <v>5500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3520.7447000000006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9020.7447000000011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-330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9020.7447000000011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9020.7447000000011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5500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Suporte e Automação </v>
      </c>
      <c r="B45" s="148"/>
      <c r="C45" s="105">
        <f>Consolidação!D15</f>
        <v>20</v>
      </c>
      <c r="D45" s="105">
        <f>Consolidação!C15</f>
        <v>176</v>
      </c>
      <c r="E45" s="84">
        <f>D19</f>
        <v>9020.7447000000011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9020.74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185</v>
      </c>
      <c r="B47" s="132"/>
      <c r="C47" s="132"/>
      <c r="D47" s="132"/>
      <c r="E47" s="133"/>
      <c r="F47" s="134">
        <f>F46*C45</f>
        <v>180414.8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186</v>
      </c>
      <c r="B48" s="140"/>
      <c r="C48" s="140"/>
      <c r="D48" s="140"/>
      <c r="E48" s="141"/>
      <c r="F48" s="142">
        <f>F47*N48</f>
        <v>4329955.1999999993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LoDMReMa8FvgdEUFRh0aoPlT/z3SE2vSoPRtOuccSwQPYCiRZjP6VruULjdIJcJTH5LGGKfyVtpbutMEX34fJg==" saltValue="a7eG/yLbXhuUk0Ks/LhAj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Consolidação!B16</f>
        <v xml:space="preserve">Analista de Rede e Segurança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Rede e Segurança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4000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Consolidação!E16</f>
        <v>4000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2560.5416000000005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6560.5416000000005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-240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6560.5416000000005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6560.5416000000005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4000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Rede e Segurança </v>
      </c>
      <c r="B45" s="148"/>
      <c r="C45" s="105">
        <f>Consolidação!D16</f>
        <v>24</v>
      </c>
      <c r="D45" s="105">
        <f>Consolidação!C16</f>
        <v>176</v>
      </c>
      <c r="E45" s="103">
        <f>D19</f>
        <v>6560.5416000000005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6560.54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187</v>
      </c>
      <c r="B47" s="132"/>
      <c r="C47" s="132"/>
      <c r="D47" s="132"/>
      <c r="E47" s="133"/>
      <c r="F47" s="134">
        <f>F46*C45</f>
        <v>157452.96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188</v>
      </c>
      <c r="B48" s="140"/>
      <c r="C48" s="140"/>
      <c r="D48" s="140"/>
      <c r="E48" s="141"/>
      <c r="F48" s="142">
        <f>F47*N48</f>
        <v>3778871.04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rc1ncS5+f0xG/sAwsJx1hXxhqcOfM0I0vpbUwg1h+/JDOGmz0OwN+ZgCSBxRf4lVhd1bhCiU5bGeXy5WUjXOMQ==" saltValue="6N54uWwxpxybNnQ9e4aBB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Consolidação!B17</f>
        <v xml:space="preserve">Arquiteto de Rede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Rede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15000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Consolidação!E17</f>
        <v>15000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9602.0310000000027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24602.031000000003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-900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24602.031000000003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24602.031000000003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15000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Rede </v>
      </c>
      <c r="B45" s="148"/>
      <c r="C45" s="105">
        <f>Consolidação!D17</f>
        <v>7</v>
      </c>
      <c r="D45" s="105">
        <f>Consolidação!C17</f>
        <v>176</v>
      </c>
      <c r="E45" s="84">
        <f>D19</f>
        <v>24602.031000000003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24602.03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189</v>
      </c>
      <c r="B47" s="132"/>
      <c r="C47" s="132"/>
      <c r="D47" s="132"/>
      <c r="E47" s="133"/>
      <c r="F47" s="134">
        <f>F46*C45</f>
        <v>172214.21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190</v>
      </c>
      <c r="B48" s="140"/>
      <c r="C48" s="140"/>
      <c r="D48" s="140"/>
      <c r="E48" s="141"/>
      <c r="F48" s="142">
        <f>F47*N48</f>
        <v>4133141.04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suc5MpKcgmTEnHYlpFcBhC4wU8Wqh9/HIfDmoKa8+88O9CFKUfdX2EPRgIoqUuRv6VXLAmxk98RN+XIS8Jza9A==" saltValue="45fVHtfsdToZ0BklJ0BQ3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Consolidação!B18</f>
        <v xml:space="preserve">Analista de Monitoração e Observabilidade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Monitoração e Observabilidade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4000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Consolidação!E18</f>
        <v>4000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2560.5416000000005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6560.5416000000005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-240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6560.5416000000005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6560.5416000000005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4000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Monitoração e Observabilidade </v>
      </c>
      <c r="B45" s="148"/>
      <c r="C45" s="105">
        <f>Consolidação!D18</f>
        <v>18</v>
      </c>
      <c r="D45" s="105">
        <f>Consolidação!C18</f>
        <v>176</v>
      </c>
      <c r="E45" s="84">
        <f>D19</f>
        <v>6560.5416000000005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6560.54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191</v>
      </c>
      <c r="B47" s="132"/>
      <c r="C47" s="132"/>
      <c r="D47" s="132"/>
      <c r="E47" s="133"/>
      <c r="F47" s="134">
        <f>F46*C45</f>
        <v>118089.72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192</v>
      </c>
      <c r="B48" s="140"/>
      <c r="C48" s="140"/>
      <c r="D48" s="140"/>
      <c r="E48" s="141"/>
      <c r="F48" s="142">
        <f>F47*N48</f>
        <v>2834153.2800000003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cl+Lg7HDo/Z+aN8v+27Z6tNm4TMTAx9kqoOJOWgQev2f2BUrWSJHr4rZ2Kx+7Hz9SoydX3SzI8ebwVGxl7/Hyg==" saltValue="xB9wo7RliV4KtUwPu8jsj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Consolidação!B19</f>
        <v xml:space="preserve">Arquiteto Cloud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Cloud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9216.31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Consolidação!E19</f>
        <v>9216.31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5899.6862883740005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15115.996288374001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-552.97859999999991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15115.996288374001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15115.996288374001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9216.31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Cloud </v>
      </c>
      <c r="B45" s="148"/>
      <c r="C45" s="105">
        <f>Consolidação!D19</f>
        <v>5</v>
      </c>
      <c r="D45" s="105">
        <f>Consolidação!C19</f>
        <v>176</v>
      </c>
      <c r="E45" s="84">
        <f>D19</f>
        <v>15115.996288374001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15116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158</v>
      </c>
      <c r="B47" s="132"/>
      <c r="C47" s="132"/>
      <c r="D47" s="132"/>
      <c r="E47" s="133"/>
      <c r="F47" s="134">
        <f>F46*C45</f>
        <v>75580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159</v>
      </c>
      <c r="B48" s="140"/>
      <c r="C48" s="140"/>
      <c r="D48" s="140"/>
      <c r="E48" s="141"/>
      <c r="F48" s="142">
        <f>F47*N48</f>
        <v>1813920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0+rDi6nicfibF328PzYH7Ul+UsoEBH1qVWdwv3/63mR3DCmQx1KKMd/82oFGGZNBvhMnZRN+rn91MVZvBdEkA==" saltValue="Tgxb+8iMyRa02l2k4KQ+V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Consolidação!B20</f>
        <v xml:space="preserve">Arquiteto de Software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Software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9300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Consolidação!E20</f>
        <v>9300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5953.2592200000008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15253.25922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-558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15253.25922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15253.25922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9300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Software </v>
      </c>
      <c r="B45" s="148"/>
      <c r="C45" s="105">
        <f>Consolidação!D20</f>
        <v>5</v>
      </c>
      <c r="D45" s="105">
        <f>Consolidação!C20</f>
        <v>176</v>
      </c>
      <c r="E45" s="103">
        <f>D19</f>
        <v>15253.25922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15253.26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160</v>
      </c>
      <c r="B47" s="132"/>
      <c r="C47" s="132"/>
      <c r="D47" s="132"/>
      <c r="E47" s="133"/>
      <c r="F47" s="134">
        <f>F46*C45</f>
        <v>76266.3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161</v>
      </c>
      <c r="B48" s="140"/>
      <c r="C48" s="140"/>
      <c r="D48" s="140"/>
      <c r="E48" s="141"/>
      <c r="F48" s="142">
        <f>F47*N48</f>
        <v>1830391.2000000002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4tl0bBPoAhObS5rkjeLzcl9vcb2F7evd3vN/bBWsan5eXRS/CkQwJHrulInOj+/JtysJ1zK+UKaMV6muIuvYGQ==" saltValue="luwOTQCVVaapiSwtZGwWA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2E3-BCC5-41A4-835B-2C2B11D08EB3}">
  <sheetPr>
    <pageSetUpPr fitToPage="1"/>
  </sheetPr>
  <dimension ref="A1:R60"/>
  <sheetViews>
    <sheetView showGridLines="0" topLeftCell="F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Consolidação!B21</f>
        <v xml:space="preserve">Arquiteto de Banco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Banco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10000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Consolidação!E21</f>
        <v>10000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6401.3540000000012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16401.353999999999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-600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16401.353999999999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16401.353999999999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10000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Banco de Dados </v>
      </c>
      <c r="B45" s="148"/>
      <c r="C45" s="105">
        <f>Consolidação!D21</f>
        <v>6</v>
      </c>
      <c r="D45" s="105">
        <f>Consolidação!C21</f>
        <v>176</v>
      </c>
      <c r="E45" s="84">
        <f>D19</f>
        <v>16401.353999999999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16401.349999999999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162</v>
      </c>
      <c r="B47" s="132"/>
      <c r="C47" s="132"/>
      <c r="D47" s="132"/>
      <c r="E47" s="133"/>
      <c r="F47" s="134">
        <f>F46*C45</f>
        <v>98408.099999999991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163</v>
      </c>
      <c r="B48" s="140"/>
      <c r="C48" s="140"/>
      <c r="D48" s="140"/>
      <c r="E48" s="141"/>
      <c r="F48" s="142">
        <f>F47*N48</f>
        <v>2361794.4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exRhqxzHqekzssrXqykMQ04B4kMff54raDU+WxLIGJvKhvH9yci4rs0IJ4ZXKGwipBmZKtmt2exq0ptdQ0Tf0g==" saltValue="f+BKi0ajuomfHusDMZTys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EE75-5A01-4332-B8B0-5D13DF8C9AE2}">
  <sheetPr>
    <pageSetUpPr fitToPage="1"/>
  </sheetPr>
  <dimension ref="A1:R60"/>
  <sheetViews>
    <sheetView showGridLines="0" topLeftCell="A2" zoomScale="85" zoomScaleNormal="85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Consolidação!B22</f>
        <v xml:space="preserve">Analista de Sistemas Operacionais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Sistemas Operacionais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5850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Consolidação!E22</f>
        <v>5850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3744.7920900000008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9594.7920900000008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-351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9594.7920900000008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9594.7920900000008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5850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Sistemas Operacionais </v>
      </c>
      <c r="B45" s="148"/>
      <c r="C45" s="105">
        <f>Consolidação!D22</f>
        <v>5</v>
      </c>
      <c r="D45" s="105">
        <f>Consolidação!C22</f>
        <v>176</v>
      </c>
      <c r="E45" s="84">
        <f>D19</f>
        <v>9594.7920900000008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9594.7900000000009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164</v>
      </c>
      <c r="B47" s="132"/>
      <c r="C47" s="132"/>
      <c r="D47" s="132"/>
      <c r="E47" s="133"/>
      <c r="F47" s="134">
        <f>F46*C45</f>
        <v>47973.950000000004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163</v>
      </c>
      <c r="B48" s="140"/>
      <c r="C48" s="140"/>
      <c r="D48" s="140"/>
      <c r="E48" s="141"/>
      <c r="F48" s="142">
        <f>F47*N48</f>
        <v>1151374.8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aVazyaGyrfmuYiKQxECGBZhaAsd5Mhoa8pDAOKktz2A4YdN9lxCgnCMRis+x6MCybzT0JAma9A0mzSp/LLGJA==" saltValue="o4kEx0ixxvxwB8n4c9Cki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Consolidação!B23</f>
        <v xml:space="preserve">Analista de Cybersegurança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Cybersegurança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8000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Consolidação!E23</f>
        <v>8000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13121.083200000001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-480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13121.083200000001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13121.083200000001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>
        <v>0</v>
      </c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8000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Cybersegurança </v>
      </c>
      <c r="B45" s="148"/>
      <c r="C45" s="105">
        <f>Consolidação!D23</f>
        <v>29</v>
      </c>
      <c r="D45" s="105">
        <f>Consolidação!C23</f>
        <v>176</v>
      </c>
      <c r="E45" s="84">
        <f>D19</f>
        <v>13121.083200000001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13121.08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167</v>
      </c>
      <c r="B47" s="132"/>
      <c r="C47" s="132"/>
      <c r="D47" s="132"/>
      <c r="E47" s="133"/>
      <c r="F47" s="134">
        <f>F46*C45</f>
        <v>380511.32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168</v>
      </c>
      <c r="B48" s="140"/>
      <c r="C48" s="140"/>
      <c r="D48" s="140"/>
      <c r="E48" s="141"/>
      <c r="F48" s="142">
        <f>F47*N48</f>
        <v>9132271.6799999997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nQSkQUiVvDXhRvQR43SgxKLaoShCH+IOnIfp2BWK0tt44HsM7HgIxIcLaoXTUvRFy6ptCEYf0MWgE6PdtIQTA==" saltValue="FmnFX+eGrhZJe2iJU2XZU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962-9F4B-47CB-A1FE-3B12AF25DE12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Consolidação!B24</f>
        <v xml:space="preserve">Desenvolvedor Front-End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Desenvolvedor Front-End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8000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Consolidação!E24</f>
        <v>8000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13121.083200000001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-480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13121.083200000001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13121.083200000001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8000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Desenvolvedor Front-End </v>
      </c>
      <c r="B45" s="148"/>
      <c r="C45" s="105">
        <f>Consolidação!D24</f>
        <v>5</v>
      </c>
      <c r="D45" s="105">
        <f>Consolidação!C24</f>
        <v>176</v>
      </c>
      <c r="E45" s="84">
        <f>D19</f>
        <v>13121.083200000001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13121.08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171</v>
      </c>
      <c r="B47" s="132"/>
      <c r="C47" s="132"/>
      <c r="D47" s="132"/>
      <c r="E47" s="133"/>
      <c r="F47" s="134">
        <f>F46*C45</f>
        <v>65605.399999999994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172</v>
      </c>
      <c r="B48" s="140"/>
      <c r="C48" s="140"/>
      <c r="D48" s="140"/>
      <c r="E48" s="141"/>
      <c r="F48" s="142">
        <f>F47*N48</f>
        <v>1574529.5999999999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5HPo2vui6gpqI8sVO1WIelYiGK0w9ghbkOYYRdSTq3+ax4/X13GCLI7RktS8p0diPcULGsoLAdifdbElBfkfeg==" saltValue="vg4+84i4WZasbblK0iIGz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AD89-35EA-4FAF-BF5A-CB0696163A5B}">
  <sheetPr>
    <pageSetUpPr fitToPage="1"/>
  </sheetPr>
  <dimension ref="A1:R60"/>
  <sheetViews>
    <sheetView showGridLines="0" topLeftCell="D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Consolidação!B25</f>
        <v xml:space="preserve">Arquiteto de Infra de TI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Arquiteto de Infra de TI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5500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Consolidação!E25</f>
        <v>5500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3520.7447000000006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9020.7447000000011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-330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9020.7447000000011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9020.7447000000011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5500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Arquiteto de Infra de TI </v>
      </c>
      <c r="B45" s="148"/>
      <c r="C45" s="105">
        <f>Consolidação!D25</f>
        <v>5</v>
      </c>
      <c r="D45" s="105">
        <f>Consolidação!C25</f>
        <v>176</v>
      </c>
      <c r="E45" s="84">
        <f>D19</f>
        <v>9020.7447000000011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9020.74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173</v>
      </c>
      <c r="B47" s="132"/>
      <c r="C47" s="132"/>
      <c r="D47" s="132"/>
      <c r="E47" s="133"/>
      <c r="F47" s="134">
        <f>F46*C45</f>
        <v>45103.7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174</v>
      </c>
      <c r="B48" s="140"/>
      <c r="C48" s="140"/>
      <c r="D48" s="140"/>
      <c r="E48" s="141"/>
      <c r="F48" s="142">
        <f>F47*N48</f>
        <v>1082488.7999999998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hDDwbL/rMjQJODLsAMmBoXeNTYbRNsFHTlbLs4KsTlRvCboIRIAS5RYqH43LpsMryqU4rU+wDaP4vcmyTp8qyA==" saltValue="C+6GFxj+7LszV52QGk5vM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029C-9EAE-4A0D-9A01-9FDF4C485951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Consolidação!B26</f>
        <v xml:space="preserve">Cientista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Cientista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11319.97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Consolidação!E26</f>
        <v>11319.97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7246.3135239380008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18566.283523938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-679.19819999999993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18566.283523938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18566.283523938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11319.97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Cientista de Dados </v>
      </c>
      <c r="B45" s="148"/>
      <c r="C45" s="105">
        <f>Consolidação!D26</f>
        <v>5</v>
      </c>
      <c r="D45" s="105">
        <f>Consolidação!C26</f>
        <v>176</v>
      </c>
      <c r="E45" s="84">
        <f>D19</f>
        <v>18566.283523938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18566.28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175</v>
      </c>
      <c r="B47" s="132"/>
      <c r="C47" s="132"/>
      <c r="D47" s="132"/>
      <c r="E47" s="133"/>
      <c r="F47" s="134">
        <f>F46*C45</f>
        <v>92831.4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176</v>
      </c>
      <c r="B48" s="140"/>
      <c r="C48" s="140"/>
      <c r="D48" s="140"/>
      <c r="E48" s="141"/>
      <c r="F48" s="142">
        <f>F47*N48</f>
        <v>2227953.5999999996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rDKBn8LVYpfWcxDBFto2B4XkCmZs4LNS63Bdny5GFU7+01DFQ5gTiVYQaeuHZYx17rmG0tP/JGApMIzHrpEh2w==" saltValue="AjXYwB46QgIRz36OyEDE+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E65B-E5CA-4396-A7E8-003FDA137629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Consolidação!B27</f>
        <v xml:space="preserve">Engenheiro de Dados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Engenheiro de Dados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8200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Consolidação!E27</f>
        <v>8200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5249.1102800000008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13449.110280000001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-492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13449.110280000001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13449.110280000001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8200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Engenheiro de Dados </v>
      </c>
      <c r="B45" s="148"/>
      <c r="C45" s="105">
        <f>Consolidação!D27</f>
        <v>13</v>
      </c>
      <c r="D45" s="105">
        <f>Consolidação!C27</f>
        <v>176</v>
      </c>
      <c r="E45" s="84">
        <f>D19</f>
        <v>13449.110280000001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13449.11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177</v>
      </c>
      <c r="B47" s="132"/>
      <c r="C47" s="132"/>
      <c r="D47" s="132"/>
      <c r="E47" s="133"/>
      <c r="F47" s="134">
        <f>F46*C45</f>
        <v>174838.43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178</v>
      </c>
      <c r="B48" s="140"/>
      <c r="C48" s="140"/>
      <c r="D48" s="140"/>
      <c r="E48" s="141"/>
      <c r="F48" s="142">
        <f>F47*N48</f>
        <v>4196122.32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DrU27ts4hF+XHTELevmX+AjwCKMpZeYL7thP8vGJFj5TH37jmYd/rdqqTv2SZVHlTEZ0bmkB+hh4UOTHBxQYrg==" saltValue="fDXGXI7tNVsQkMht+Lkow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A0F8-6B4F-4480-B413-72F855D17E0F}">
  <sheetPr>
    <pageSetUpPr fitToPage="1"/>
  </sheetPr>
  <dimension ref="A1:R60"/>
  <sheetViews>
    <sheetView showGridLines="0" topLeftCell="C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Consolidação!B28</f>
        <v xml:space="preserve">Gestão de Projetos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Gestão de Projetos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10683.64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Consolidação!E28</f>
        <v>10683.64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6838.9761648560007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17522.616164856001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-641.01839999999993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17522.616164856001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17522.616164856001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10683.64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Gestão de Projetos </v>
      </c>
      <c r="B45" s="148"/>
      <c r="C45" s="105">
        <f>Consolidação!D28</f>
        <v>7</v>
      </c>
      <c r="D45" s="105">
        <f>Consolidação!C28</f>
        <v>176</v>
      </c>
      <c r="E45" s="84">
        <f>D19</f>
        <v>17522.616164856001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17522.62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179</v>
      </c>
      <c r="B47" s="132"/>
      <c r="C47" s="132"/>
      <c r="D47" s="132"/>
      <c r="E47" s="133"/>
      <c r="F47" s="134">
        <f>F46*C45</f>
        <v>122658.34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180</v>
      </c>
      <c r="B48" s="140"/>
      <c r="C48" s="140"/>
      <c r="D48" s="140"/>
      <c r="E48" s="141"/>
      <c r="F48" s="142">
        <f>F47*N48</f>
        <v>2943800.16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WHXH+FD8ao5Xq1LZsIN7XM19oXG/We/gwvqn36LPuMNlGFDdl8QvXl1SoyTJTQxOZlsyTbqc3yHQds8qyYL6lA==" saltValue="tj1GachAoFeENjiAd7zUQ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B14C-7EB9-4653-A441-2E4A1667FCCB}">
  <sheetPr>
    <pageSetUpPr fitToPage="1"/>
  </sheetPr>
  <dimension ref="A1:R60"/>
  <sheetViews>
    <sheetView showGridLines="0" topLeftCell="B2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Consolidação!B29</f>
        <v xml:space="preserve">Analista UX/UI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UX/UI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6000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Consolidação!E29</f>
        <v>6000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3840.8124000000007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9840.8124000000007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-360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9840.8124000000007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9840.8124000000007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6000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UX/UI </v>
      </c>
      <c r="B45" s="148"/>
      <c r="C45" s="105">
        <f>Consolidação!D29</f>
        <v>60</v>
      </c>
      <c r="D45" s="105">
        <f>Consolidação!C29</f>
        <v>176</v>
      </c>
      <c r="E45" s="84">
        <f>D19</f>
        <v>9840.8124000000007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9840.81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165</v>
      </c>
      <c r="B47" s="132"/>
      <c r="C47" s="132"/>
      <c r="D47" s="132"/>
      <c r="E47" s="133"/>
      <c r="F47" s="134">
        <f>F46*C45</f>
        <v>590448.6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166</v>
      </c>
      <c r="B48" s="140"/>
      <c r="C48" s="140"/>
      <c r="D48" s="140"/>
      <c r="E48" s="141"/>
      <c r="F48" s="142">
        <f>F47*N48</f>
        <v>14170766.399999999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YZa8tCNHCODh6l/6z8q5dzYuXyb0cUcW1DdQQeVNQ8pwGGhvWH0RtDxTGQW2vX1659pHXvtNNec7MSsKhP5+fQ==" saltValue="SuNQleN2iS7KnVqLQSbRm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9926-B70C-40D1-BB9F-CE241A9F5675}">
  <sheetPr>
    <pageSetUpPr fitToPage="1"/>
  </sheetPr>
  <dimension ref="A1:R60"/>
  <sheetViews>
    <sheetView showGridLines="0" topLeftCell="B33" zoomScale="106" zoomScaleNormal="106" workbookViewId="0">
      <selection activeCell="N46" sqref="N46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Consolidação!B30</f>
        <v xml:space="preserve">Analista de Teste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Analista de Teste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4000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Consolidação!E30</f>
        <v>4000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2560.5416000000005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6560.5416000000005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-240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6560.5416000000005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6560.5416000000005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1.6401354000000001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4000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Analista de Teste </v>
      </c>
      <c r="B45" s="148"/>
      <c r="C45" s="105">
        <f>Consolidação!D31</f>
        <v>6</v>
      </c>
      <c r="D45" s="105">
        <f>Consolidação!C30</f>
        <v>176</v>
      </c>
      <c r="E45" s="84">
        <f>D19</f>
        <v>6560.5416000000005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6560.54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169</v>
      </c>
      <c r="B47" s="132"/>
      <c r="C47" s="132"/>
      <c r="D47" s="132"/>
      <c r="E47" s="133"/>
      <c r="F47" s="134">
        <f>F46*C45</f>
        <v>39363.24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170</v>
      </c>
      <c r="B48" s="140"/>
      <c r="C48" s="140"/>
      <c r="D48" s="140"/>
      <c r="E48" s="141"/>
      <c r="F48" s="142">
        <f>F47*N48</f>
        <v>944717.76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NpQYV0JEtC8OJyc3v++gINrqLLtATiazogOWzd48qs4alokQ1Ouv0Adfgi6HeWWUJTvcENOoss8oLMTmMU4mdQ==" saltValue="/TPC9Rb+l+LsMPRc5Ac8E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6A5-31DF-4AF0-8FBE-D91F91AE21E7}">
  <sheetPr>
    <pageSetUpPr fitToPage="1"/>
  </sheetPr>
  <dimension ref="A1:R60"/>
  <sheetViews>
    <sheetView showGridLines="0" topLeftCell="D1" zoomScale="106" zoomScaleNormal="106" workbookViewId="0">
      <selection activeCell="J2" sqref="J2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4" t="s">
        <v>114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5" t="s">
        <v>1</v>
      </c>
      <c r="B5" s="255"/>
      <c r="C5" s="255"/>
      <c r="D5" s="255"/>
      <c r="E5" s="255"/>
      <c r="F5" s="255"/>
      <c r="G5" s="255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6" t="s">
        <v>2</v>
      </c>
      <c r="B6" s="257"/>
      <c r="C6" s="257"/>
      <c r="D6" s="257"/>
      <c r="E6" s="165"/>
      <c r="F6" s="7"/>
      <c r="G6" s="7"/>
      <c r="H6" s="6"/>
      <c r="I6" s="256" t="s">
        <v>3</v>
      </c>
      <c r="J6" s="257"/>
      <c r="K6" s="257"/>
      <c r="L6" s="257"/>
      <c r="M6" s="257"/>
      <c r="N6" s="165"/>
      <c r="O6" s="8"/>
      <c r="P6" s="7"/>
    </row>
    <row r="7" spans="1:18" ht="42" customHeight="1" x14ac:dyDescent="0.25">
      <c r="A7" s="258" t="s">
        <v>4</v>
      </c>
      <c r="B7" s="259"/>
      <c r="C7" s="260"/>
      <c r="D7" s="264" t="str">
        <f>Consolidação!B31</f>
        <v xml:space="preserve">Engenheiro de IA </v>
      </c>
      <c r="E7" s="265"/>
      <c r="F7" s="261"/>
      <c r="G7" s="262"/>
      <c r="H7" s="6"/>
      <c r="I7" s="261" t="s">
        <v>4</v>
      </c>
      <c r="J7" s="262"/>
      <c r="K7" s="262"/>
      <c r="L7" s="263"/>
      <c r="M7" s="266" t="str">
        <f>D7</f>
        <v xml:space="preserve">Engenheiro de IA </v>
      </c>
      <c r="N7" s="267"/>
      <c r="O7" s="261"/>
      <c r="P7" s="262"/>
    </row>
    <row r="8" spans="1:18" ht="13" customHeight="1" thickBot="1" x14ac:dyDescent="0.3">
      <c r="A8" s="261"/>
      <c r="B8" s="262"/>
      <c r="C8" s="263"/>
      <c r="D8" s="9" t="s">
        <v>5</v>
      </c>
      <c r="E8" s="10" t="s">
        <v>6</v>
      </c>
      <c r="F8" s="11"/>
      <c r="G8" s="12"/>
      <c r="H8" s="6"/>
      <c r="I8" s="261"/>
      <c r="J8" s="262"/>
      <c r="K8" s="262"/>
      <c r="L8" s="263"/>
      <c r="M8" s="9" t="s">
        <v>5</v>
      </c>
      <c r="N8" s="10" t="s">
        <v>6</v>
      </c>
      <c r="O8" s="11"/>
      <c r="P8" s="12"/>
    </row>
    <row r="9" spans="1:18" ht="13" customHeight="1" x14ac:dyDescent="0.25">
      <c r="A9" s="248" t="s">
        <v>7</v>
      </c>
      <c r="B9" s="249"/>
      <c r="C9" s="250"/>
      <c r="D9" s="13"/>
      <c r="E9" s="14">
        <f>SUM(N9:N15)</f>
        <v>5000</v>
      </c>
      <c r="F9" s="15"/>
      <c r="G9" s="16"/>
      <c r="H9" s="6"/>
      <c r="I9" s="209" t="s">
        <v>8</v>
      </c>
      <c r="J9" s="251" t="s">
        <v>9</v>
      </c>
      <c r="K9" s="252"/>
      <c r="L9" s="253"/>
      <c r="M9" s="17"/>
      <c r="N9" s="104">
        <f>Consolidação!E31</f>
        <v>5000</v>
      </c>
      <c r="O9" s="18"/>
      <c r="P9" s="16"/>
    </row>
    <row r="10" spans="1:18" ht="13" customHeight="1" x14ac:dyDescent="0.25">
      <c r="A10" s="221" t="s">
        <v>10</v>
      </c>
      <c r="B10" s="222"/>
      <c r="C10" s="223"/>
      <c r="D10" s="19">
        <f>J41</f>
        <v>0.64013540000000013</v>
      </c>
      <c r="E10" s="20">
        <f>E9*J41</f>
        <v>3200.6770000000006</v>
      </c>
      <c r="F10" s="15"/>
      <c r="G10" s="16"/>
      <c r="H10" s="6"/>
      <c r="I10" s="210"/>
      <c r="J10" s="205" t="s">
        <v>11</v>
      </c>
      <c r="K10" s="206"/>
      <c r="L10" s="207"/>
      <c r="M10" s="21"/>
      <c r="N10" s="22">
        <f>M10*N9</f>
        <v>0</v>
      </c>
      <c r="O10" s="18"/>
      <c r="P10" s="16"/>
    </row>
    <row r="11" spans="1:18" ht="13" customHeight="1" x14ac:dyDescent="0.25">
      <c r="A11" s="221" t="s">
        <v>12</v>
      </c>
      <c r="B11" s="222"/>
      <c r="C11" s="223"/>
      <c r="D11" s="19"/>
      <c r="E11" s="20">
        <f>SUM(N16:N22)</f>
        <v>0</v>
      </c>
      <c r="F11" s="15"/>
      <c r="G11" s="16"/>
      <c r="H11" s="23"/>
      <c r="I11" s="210"/>
      <c r="J11" s="205" t="s">
        <v>13</v>
      </c>
      <c r="K11" s="206"/>
      <c r="L11" s="207"/>
      <c r="M11" s="21"/>
      <c r="N11" s="22">
        <f>N9*M11</f>
        <v>0</v>
      </c>
      <c r="O11" s="18"/>
      <c r="P11" s="16"/>
    </row>
    <row r="12" spans="1:18" ht="13" customHeight="1" x14ac:dyDescent="0.25">
      <c r="A12" s="221" t="s">
        <v>14</v>
      </c>
      <c r="B12" s="222"/>
      <c r="C12" s="223"/>
      <c r="D12" s="19"/>
      <c r="E12" s="20">
        <f>SUM(N23:N26)</f>
        <v>0</v>
      </c>
      <c r="F12" s="15"/>
      <c r="G12" s="16"/>
      <c r="H12" s="6"/>
      <c r="I12" s="210"/>
      <c r="J12" s="205" t="s">
        <v>15</v>
      </c>
      <c r="K12" s="206"/>
      <c r="L12" s="207"/>
      <c r="M12" s="24"/>
      <c r="N12" s="25"/>
      <c r="O12" s="18"/>
      <c r="P12" s="16"/>
    </row>
    <row r="13" spans="1:18" ht="13" customHeight="1" thickBot="1" x14ac:dyDescent="0.3">
      <c r="A13" s="224" t="s">
        <v>16</v>
      </c>
      <c r="B13" s="225"/>
      <c r="C13" s="226"/>
      <c r="D13" s="227">
        <f>SUM(E9:E12)</f>
        <v>8200.6769999999997</v>
      </c>
      <c r="E13" s="228"/>
      <c r="F13" s="15"/>
      <c r="G13" s="16"/>
      <c r="H13" s="6"/>
      <c r="I13" s="210"/>
      <c r="J13" s="205" t="s">
        <v>17</v>
      </c>
      <c r="K13" s="206"/>
      <c r="L13" s="207"/>
      <c r="M13" s="24"/>
      <c r="N13" s="26"/>
      <c r="O13" s="18"/>
      <c r="P13" s="16"/>
    </row>
    <row r="14" spans="1:18" ht="13" customHeight="1" x14ac:dyDescent="0.25">
      <c r="A14" s="221" t="s">
        <v>18</v>
      </c>
      <c r="B14" s="222"/>
      <c r="C14" s="223"/>
      <c r="D14" s="27">
        <f>'POSTO 1'!D14</f>
        <v>0</v>
      </c>
      <c r="E14" s="20">
        <f>D13*D14</f>
        <v>0</v>
      </c>
      <c r="F14" s="244"/>
      <c r="G14" s="245"/>
      <c r="H14" s="6"/>
      <c r="I14" s="210"/>
      <c r="J14" s="205" t="s">
        <v>19</v>
      </c>
      <c r="K14" s="206"/>
      <c r="L14" s="207"/>
      <c r="M14" s="24"/>
      <c r="N14" s="26"/>
      <c r="O14" s="246" t="s">
        <v>20</v>
      </c>
      <c r="P14" s="215" t="s">
        <v>21</v>
      </c>
      <c r="Q14" s="217" t="s">
        <v>22</v>
      </c>
      <c r="R14" s="219" t="s">
        <v>23</v>
      </c>
    </row>
    <row r="15" spans="1:18" ht="13" customHeight="1" thickBot="1" x14ac:dyDescent="0.3">
      <c r="A15" s="221" t="s">
        <v>24</v>
      </c>
      <c r="B15" s="222"/>
      <c r="C15" s="223"/>
      <c r="D15" s="27">
        <f>'POSTO 1'!D15</f>
        <v>0</v>
      </c>
      <c r="E15" s="20">
        <f>D15*(D13+E14)</f>
        <v>0</v>
      </c>
      <c r="F15" s="15"/>
      <c r="G15" s="16"/>
      <c r="H15" s="6"/>
      <c r="I15" s="211"/>
      <c r="J15" s="194" t="s">
        <v>25</v>
      </c>
      <c r="K15" s="195"/>
      <c r="L15" s="196"/>
      <c r="M15" s="28"/>
      <c r="N15" s="29"/>
      <c r="O15" s="247"/>
      <c r="P15" s="216"/>
      <c r="Q15" s="218"/>
      <c r="R15" s="220"/>
    </row>
    <row r="16" spans="1:18" ht="13" customHeight="1" thickBot="1" x14ac:dyDescent="0.3">
      <c r="A16" s="224" t="s">
        <v>26</v>
      </c>
      <c r="B16" s="225"/>
      <c r="C16" s="226"/>
      <c r="D16" s="227">
        <f>SUM(E14:E15)</f>
        <v>0</v>
      </c>
      <c r="E16" s="228"/>
      <c r="F16" s="15"/>
      <c r="G16" s="16"/>
      <c r="H16" s="6"/>
      <c r="I16" s="209" t="s">
        <v>27</v>
      </c>
      <c r="J16" s="212" t="s">
        <v>28</v>
      </c>
      <c r="K16" s="213"/>
      <c r="L16" s="214"/>
      <c r="M16" s="30"/>
      <c r="N16" s="31" t="str">
        <f>IF(R16&lt;0,"0",R16)</f>
        <v>0</v>
      </c>
      <c r="O16" s="32"/>
      <c r="P16" s="33"/>
      <c r="Q16" s="107">
        <v>22</v>
      </c>
      <c r="R16" s="34">
        <f>(O16*P16)*(Q16)-(N9*0.06)</f>
        <v>-300</v>
      </c>
    </row>
    <row r="17" spans="1:16" ht="13" customHeight="1" x14ac:dyDescent="0.25">
      <c r="A17" s="224" t="s">
        <v>29</v>
      </c>
      <c r="B17" s="225"/>
      <c r="C17" s="226"/>
      <c r="D17" s="227">
        <f>D13+D16</f>
        <v>8200.6769999999997</v>
      </c>
      <c r="E17" s="228"/>
      <c r="F17" s="208"/>
      <c r="G17" s="197"/>
      <c r="H17" s="6"/>
      <c r="I17" s="210"/>
      <c r="J17" s="205" t="s">
        <v>30</v>
      </c>
      <c r="K17" s="206"/>
      <c r="L17" s="207"/>
      <c r="M17" s="24"/>
      <c r="N17" s="26"/>
    </row>
    <row r="18" spans="1:16" ht="13" customHeight="1" thickBot="1" x14ac:dyDescent="0.3">
      <c r="A18" s="241" t="s">
        <v>31</v>
      </c>
      <c r="B18" s="242"/>
      <c r="C18" s="243"/>
      <c r="D18" s="35">
        <f>N35</f>
        <v>0</v>
      </c>
      <c r="E18" s="36">
        <f>((D13+D16)/(1-N35))*D18</f>
        <v>0</v>
      </c>
      <c r="F18" s="208"/>
      <c r="G18" s="197"/>
      <c r="H18" s="6"/>
      <c r="I18" s="210"/>
      <c r="J18" s="205" t="s">
        <v>32</v>
      </c>
      <c r="K18" s="206"/>
      <c r="L18" s="207"/>
      <c r="M18" s="24"/>
      <c r="N18" s="26"/>
      <c r="O18" s="18"/>
      <c r="P18" s="16"/>
    </row>
    <row r="19" spans="1:16" ht="13" customHeight="1" thickTop="1" thickBot="1" x14ac:dyDescent="0.3">
      <c r="A19" s="229" t="s">
        <v>33</v>
      </c>
      <c r="B19" s="230"/>
      <c r="C19" s="231"/>
      <c r="D19" s="232">
        <f>D17+E18</f>
        <v>8200.6769999999997</v>
      </c>
      <c r="E19" s="233"/>
      <c r="F19" s="15"/>
      <c r="G19" s="16"/>
      <c r="H19" s="6"/>
      <c r="I19" s="210"/>
      <c r="J19" s="205" t="s">
        <v>34</v>
      </c>
      <c r="K19" s="206"/>
      <c r="L19" s="207"/>
      <c r="M19" s="24"/>
      <c r="N19" s="26"/>
      <c r="O19" s="234"/>
      <c r="P19" s="235"/>
    </row>
    <row r="20" spans="1:16" ht="13" customHeight="1" thickTop="1" thickBot="1" x14ac:dyDescent="0.3">
      <c r="A20" s="236" t="s">
        <v>35</v>
      </c>
      <c r="B20" s="237"/>
      <c r="C20" s="238"/>
      <c r="D20" s="239">
        <f>IF(D19=0,0,D19/E9)</f>
        <v>1.6401353999999999</v>
      </c>
      <c r="E20" s="240" t="e">
        <f>D19+#REF!</f>
        <v>#REF!</v>
      </c>
      <c r="F20" s="208"/>
      <c r="G20" s="197"/>
      <c r="H20" s="6"/>
      <c r="I20" s="210"/>
      <c r="J20" s="205" t="s">
        <v>36</v>
      </c>
      <c r="K20" s="206"/>
      <c r="L20" s="207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7"/>
      <c r="G21" s="197"/>
      <c r="H21" s="6"/>
      <c r="I21" s="210"/>
      <c r="J21" s="205" t="s">
        <v>38</v>
      </c>
      <c r="K21" s="206"/>
      <c r="L21" s="207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1"/>
      <c r="J22" s="194" t="s">
        <v>40</v>
      </c>
      <c r="K22" s="195"/>
      <c r="L22" s="196"/>
      <c r="M22" s="28"/>
      <c r="N22" s="29"/>
      <c r="O22" s="208"/>
      <c r="P22" s="197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9" t="s">
        <v>42</v>
      </c>
      <c r="J23" s="212" t="s">
        <v>43</v>
      </c>
      <c r="K23" s="213"/>
      <c r="L23" s="214"/>
      <c r="M23" s="30"/>
      <c r="N23" s="25"/>
      <c r="O23" s="208"/>
      <c r="P23" s="197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10"/>
      <c r="J24" s="205" t="s">
        <v>45</v>
      </c>
      <c r="K24" s="206"/>
      <c r="L24" s="207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10"/>
      <c r="J25" s="205" t="s">
        <v>46</v>
      </c>
      <c r="K25" s="206"/>
      <c r="L25" s="207"/>
      <c r="M25" s="24"/>
      <c r="N25" s="26"/>
      <c r="O25" s="208"/>
      <c r="P25" s="197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1"/>
      <c r="J26" s="194" t="s">
        <v>47</v>
      </c>
      <c r="K26" s="195"/>
      <c r="L26" s="196"/>
      <c r="M26" s="28"/>
      <c r="N26" s="29"/>
      <c r="O26" s="197"/>
      <c r="P26" s="197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8" t="s">
        <v>48</v>
      </c>
      <c r="J27" s="199"/>
      <c r="K27" s="199"/>
      <c r="L27" s="200"/>
      <c r="M27" s="201">
        <f>SUM(N9:N26)</f>
        <v>5000</v>
      </c>
      <c r="N27" s="202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3" t="s">
        <v>51</v>
      </c>
      <c r="B30" s="204"/>
      <c r="C30" s="162" t="s">
        <v>52</v>
      </c>
      <c r="D30" s="174"/>
      <c r="E30" s="175"/>
      <c r="F30" s="162" t="s">
        <v>53</v>
      </c>
      <c r="G30" s="174"/>
      <c r="H30" s="174"/>
      <c r="I30" s="174"/>
      <c r="J30" s="175"/>
      <c r="K30" s="45"/>
      <c r="L30" s="162" t="s">
        <v>54</v>
      </c>
      <c r="M30" s="175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1" t="s">
        <v>57</v>
      </c>
      <c r="D31" s="182"/>
      <c r="E31" s="49">
        <f>'POSTO 1'!E31</f>
        <v>8.3299999999999999E-2</v>
      </c>
      <c r="F31" s="183" t="s">
        <v>58</v>
      </c>
      <c r="G31" s="184"/>
      <c r="H31" s="184"/>
      <c r="I31" s="181"/>
      <c r="J31" s="50">
        <f>'POSTO 1'!J31</f>
        <v>0</v>
      </c>
      <c r="K31" s="51"/>
      <c r="L31" s="185" t="s">
        <v>59</v>
      </c>
      <c r="M31" s="186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7" t="s">
        <v>62</v>
      </c>
      <c r="G32" s="188"/>
      <c r="H32" s="188"/>
      <c r="I32" s="169"/>
      <c r="J32" s="57">
        <f>B36*J31</f>
        <v>0</v>
      </c>
      <c r="K32" s="51"/>
      <c r="L32" s="189" t="s">
        <v>63</v>
      </c>
      <c r="M32" s="190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7" t="s">
        <v>65</v>
      </c>
      <c r="D33" s="169"/>
      <c r="E33" s="59">
        <f>'POSTO 1'!E33</f>
        <v>0.11</v>
      </c>
      <c r="F33" s="191" t="s">
        <v>66</v>
      </c>
      <c r="G33" s="192"/>
      <c r="H33" s="192"/>
      <c r="I33" s="193"/>
      <c r="J33" s="60">
        <f>(((0.08*0.5*0.9*(1+(5/56)+(5/56)+(1/3)*(5/56)))))</f>
        <v>4.3499999999999997E-2</v>
      </c>
      <c r="K33" s="6"/>
      <c r="L33" s="189" t="s">
        <v>67</v>
      </c>
      <c r="M33" s="190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9" t="s">
        <v>69</v>
      </c>
      <c r="D34" s="170"/>
      <c r="E34" s="61">
        <f>'POSTO 1'!E34</f>
        <v>0</v>
      </c>
      <c r="F34" s="156" t="s">
        <v>70</v>
      </c>
      <c r="G34" s="158"/>
      <c r="H34" s="158"/>
      <c r="I34" s="157"/>
      <c r="J34" s="62">
        <f>SUM(J31:J33)</f>
        <v>4.3499999999999997E-2</v>
      </c>
      <c r="K34" s="6"/>
      <c r="L34" s="171" t="s">
        <v>155</v>
      </c>
      <c r="M34" s="17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6" t="s">
        <v>73</v>
      </c>
      <c r="M35" s="17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2" t="s">
        <v>78</v>
      </c>
      <c r="G37" s="174"/>
      <c r="H37" s="174"/>
      <c r="I37" s="174"/>
      <c r="J37" s="175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6" t="s">
        <v>80</v>
      </c>
      <c r="D38" s="177"/>
      <c r="E38" s="69">
        <f>'POSTO 1'!E38</f>
        <v>0</v>
      </c>
      <c r="F38" s="178" t="s">
        <v>81</v>
      </c>
      <c r="G38" s="179"/>
      <c r="H38" s="179"/>
      <c r="I38" s="18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6" t="s">
        <v>84</v>
      </c>
      <c r="D39" s="157"/>
      <c r="E39" s="62">
        <f>SUM(E31:E38)</f>
        <v>0.1933</v>
      </c>
      <c r="F39" s="156" t="s">
        <v>85</v>
      </c>
      <c r="G39" s="158"/>
      <c r="H39" s="158"/>
      <c r="I39" s="157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9" t="s">
        <v>90</v>
      </c>
      <c r="J43" s="160"/>
      <c r="K43" s="160"/>
      <c r="L43" s="160"/>
      <c r="M43" s="160"/>
      <c r="N43" s="161"/>
      <c r="O43" s="6"/>
      <c r="P43" s="6"/>
    </row>
    <row r="44" spans="1:16" ht="39" customHeight="1" thickBot="1" x14ac:dyDescent="0.3">
      <c r="A44" s="162" t="s">
        <v>4</v>
      </c>
      <c r="B44" s="163"/>
      <c r="C44" s="82" t="s">
        <v>91</v>
      </c>
      <c r="D44" s="82" t="s">
        <v>92</v>
      </c>
      <c r="E44" s="82" t="s">
        <v>93</v>
      </c>
      <c r="F44" s="164" t="s">
        <v>94</v>
      </c>
      <c r="G44" s="165"/>
      <c r="H44" s="6"/>
      <c r="I44" s="166" t="s">
        <v>95</v>
      </c>
      <c r="J44" s="167"/>
      <c r="K44" s="167"/>
      <c r="L44" s="167"/>
      <c r="M44" s="168"/>
      <c r="N44" s="83"/>
      <c r="O44" s="6"/>
      <c r="P44" s="6"/>
    </row>
    <row r="45" spans="1:16" ht="20.149999999999999" customHeight="1" thickBot="1" x14ac:dyDescent="0.3">
      <c r="A45" s="147" t="str">
        <f>D7</f>
        <v xml:space="preserve">Engenheiro de IA </v>
      </c>
      <c r="B45" s="148"/>
      <c r="C45" s="105">
        <f>Consolidação!D31</f>
        <v>6</v>
      </c>
      <c r="D45" s="105">
        <f>Consolidação!C31</f>
        <v>176</v>
      </c>
      <c r="E45" s="84">
        <f>D19</f>
        <v>8200.6769999999997</v>
      </c>
      <c r="F45" s="149">
        <f>D45</f>
        <v>176</v>
      </c>
      <c r="G45" s="150"/>
      <c r="H45" s="6"/>
      <c r="I45" s="136" t="s">
        <v>96</v>
      </c>
      <c r="J45" s="137"/>
      <c r="K45" s="137"/>
      <c r="L45" s="137"/>
      <c r="M45" s="138"/>
      <c r="N45" s="85"/>
      <c r="O45" s="6"/>
      <c r="P45" s="6"/>
    </row>
    <row r="46" spans="1:16" ht="18" customHeight="1" thickBot="1" x14ac:dyDescent="0.3">
      <c r="A46" s="151" t="s">
        <v>97</v>
      </c>
      <c r="B46" s="152"/>
      <c r="C46" s="152"/>
      <c r="D46" s="152"/>
      <c r="E46" s="153"/>
      <c r="F46" s="154">
        <f>IF(D45=0,0,ROUND(((E45/D45)*F45),2))</f>
        <v>8200.68</v>
      </c>
      <c r="G46" s="155"/>
      <c r="H46" s="6"/>
      <c r="I46" s="136" t="s">
        <v>98</v>
      </c>
      <c r="J46" s="137"/>
      <c r="K46" s="137"/>
      <c r="L46" s="137"/>
      <c r="M46" s="138"/>
      <c r="N46" s="86"/>
      <c r="O46" s="6"/>
      <c r="P46" s="6"/>
    </row>
    <row r="47" spans="1:16" ht="18" customHeight="1" thickTop="1" thickBot="1" x14ac:dyDescent="0.3">
      <c r="A47" s="131" t="s">
        <v>181</v>
      </c>
      <c r="B47" s="132"/>
      <c r="C47" s="132"/>
      <c r="D47" s="132"/>
      <c r="E47" s="133"/>
      <c r="F47" s="134">
        <f>F46*C45</f>
        <v>49204.08</v>
      </c>
      <c r="G47" s="135"/>
      <c r="H47" s="6"/>
      <c r="I47" s="136" t="s">
        <v>100</v>
      </c>
      <c r="J47" s="137"/>
      <c r="K47" s="137"/>
      <c r="L47" s="137"/>
      <c r="M47" s="138"/>
      <c r="N47" s="87"/>
      <c r="O47" s="6"/>
      <c r="P47" s="6"/>
    </row>
    <row r="48" spans="1:16" ht="18" customHeight="1" thickTop="1" thickBot="1" x14ac:dyDescent="0.3">
      <c r="A48" s="139" t="s">
        <v>182</v>
      </c>
      <c r="B48" s="140"/>
      <c r="C48" s="140"/>
      <c r="D48" s="140"/>
      <c r="E48" s="141"/>
      <c r="F48" s="142">
        <f>F47*N48</f>
        <v>1180897.92</v>
      </c>
      <c r="G48" s="143"/>
      <c r="H48" s="6"/>
      <c r="I48" s="144" t="s">
        <v>102</v>
      </c>
      <c r="J48" s="145"/>
      <c r="K48" s="145"/>
      <c r="L48" s="145"/>
      <c r="M48" s="146"/>
      <c r="N48" s="112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30" t="s">
        <v>104</v>
      </c>
      <c r="B50" s="130"/>
      <c r="C50" s="130"/>
      <c r="D50" s="130"/>
      <c r="E50" s="130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9rdTtHfccK8MHDT80HBFynwo3bQOYmQu/ueTFNZZJytccW3+b55swL+az6ELGF/bPHSB6fiWTQnnSHWPM/73CQ==" saltValue="wmwv5bVNK8J/1t6WMVPAP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25</vt:i4>
      </vt:variant>
    </vt:vector>
  </HeadingPairs>
  <TitlesOfParts>
    <vt:vector size="50" baseType="lpstr">
      <vt:lpstr>Consolidação</vt:lpstr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POSTO 14</vt:lpstr>
      <vt:lpstr>POSTO 15</vt:lpstr>
      <vt:lpstr>POSTO 16</vt:lpstr>
      <vt:lpstr>POSTO 17</vt:lpstr>
      <vt:lpstr>POSTO 18</vt:lpstr>
      <vt:lpstr>POSTO 19</vt:lpstr>
      <vt:lpstr>POSTO 20</vt:lpstr>
      <vt:lpstr>POSTO 21</vt:lpstr>
      <vt:lpstr>POSTO 22</vt:lpstr>
      <vt:lpstr>POSTO 23</vt:lpstr>
      <vt:lpstr>POSTO 24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14'!Area_de_impressao</vt:lpstr>
      <vt:lpstr>'POSTO 15'!Area_de_impressao</vt:lpstr>
      <vt:lpstr>'POSTO 16'!Area_de_impressao</vt:lpstr>
      <vt:lpstr>'POSTO 17'!Area_de_impressao</vt:lpstr>
      <vt:lpstr>'POSTO 18'!Area_de_impressao</vt:lpstr>
      <vt:lpstr>'POSTO 19'!Area_de_impressao</vt:lpstr>
      <vt:lpstr>'POSTO 2'!Area_de_impressao</vt:lpstr>
      <vt:lpstr>'POSTO 20'!Area_de_impressao</vt:lpstr>
      <vt:lpstr>'POSTO 21'!Area_de_impressao</vt:lpstr>
      <vt:lpstr>'POSTO 22'!Area_de_impressao</vt:lpstr>
      <vt:lpstr>'POSTO 23'!Area_de_impressao</vt:lpstr>
      <vt:lpstr>'POSTO 24'!Area_de_impressao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2024-05-08T20:38:15Z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